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activeTab="2"/>
  </bookViews>
  <sheets>
    <sheet name="Final Report Evaluation" sheetId="4" r:id="rId1"/>
    <sheet name="Final Report Outcome assessment" sheetId="5" r:id="rId2"/>
    <sheet name="Course outcomes" sheetId="6" r:id="rId3"/>
  </sheets>
  <definedNames>
    <definedName name="_ftn1" localSheetId="2">'Course outcomes'!$B$16</definedName>
    <definedName name="_ftn2" localSheetId="2">'Course outcomes'!$B$17</definedName>
    <definedName name="_ftn3" localSheetId="2">'Course outcomes'!$B$18</definedName>
    <definedName name="_ftn4" localSheetId="2">'Course outcomes'!$B$19</definedName>
    <definedName name="_ftn5" localSheetId="2">'Course outcomes'!$B$20</definedName>
    <definedName name="_ftnref1" localSheetId="2">'Course outcomes'!$C$4</definedName>
    <definedName name="_ftnref2" localSheetId="2">'Course outcomes'!$C$6</definedName>
    <definedName name="_ftnref3" localSheetId="2">'Course outcomes'!$B$8</definedName>
    <definedName name="_ftnref4" localSheetId="2">'Course outcomes'!$C$12</definedName>
    <definedName name="_ftnref5" localSheetId="2">'Course outcomes'!$C$13</definedName>
    <definedName name="_xlnm.Print_Area" localSheetId="0">'Final Report Evaluation'!$A$1:$G$111</definedName>
    <definedName name="_xlnm.Print_Titles" localSheetId="0">'Final Report Evaluation'!$1:$5</definedName>
  </definedNames>
  <calcPr calcId="145621"/>
  <pivotCaches>
    <pivotCache cacheId="0" r:id="rId4"/>
  </pivotCaches>
</workbook>
</file>

<file path=xl/calcChain.xml><?xml version="1.0" encoding="utf-8"?>
<calcChain xmlns="http://schemas.openxmlformats.org/spreadsheetml/2006/main">
  <c r="D108" i="4" l="1"/>
  <c r="C108" i="4"/>
  <c r="D107" i="4"/>
  <c r="C107" i="4"/>
  <c r="D106" i="4"/>
  <c r="C106" i="4"/>
  <c r="D105" i="4"/>
  <c r="C105" i="4"/>
  <c r="D104" i="4"/>
  <c r="C104" i="4"/>
  <c r="D103" i="4"/>
  <c r="C103" i="4"/>
  <c r="D102" i="4"/>
  <c r="C102" i="4"/>
  <c r="D97" i="4"/>
  <c r="C97" i="4"/>
  <c r="D90" i="4"/>
  <c r="C90" i="4"/>
  <c r="D96" i="4"/>
  <c r="C96" i="4"/>
  <c r="D95" i="4"/>
  <c r="C95" i="4"/>
  <c r="D92" i="4"/>
  <c r="C92" i="4"/>
  <c r="D93" i="4"/>
  <c r="C93" i="4"/>
  <c r="D86" i="4"/>
  <c r="C86" i="4"/>
  <c r="D89" i="4"/>
  <c r="C89" i="4"/>
  <c r="D88" i="4"/>
  <c r="C88" i="4"/>
  <c r="D87" i="4"/>
  <c r="C87" i="4"/>
  <c r="D85" i="4"/>
  <c r="C85" i="4"/>
  <c r="D83" i="4"/>
  <c r="C83" i="4"/>
  <c r="D82" i="4"/>
  <c r="C82" i="4"/>
  <c r="D81" i="4"/>
  <c r="C81" i="4"/>
  <c r="D79" i="4"/>
  <c r="C79" i="4"/>
  <c r="D78" i="4"/>
  <c r="C78" i="4"/>
  <c r="C76" i="4"/>
  <c r="D76" i="4"/>
  <c r="D75" i="4"/>
  <c r="C75" i="4"/>
  <c r="D73" i="4"/>
  <c r="C73" i="4"/>
  <c r="D71" i="4"/>
  <c r="C71" i="4"/>
  <c r="D69" i="4"/>
  <c r="C69" i="4"/>
  <c r="C63" i="4"/>
  <c r="D63" i="4"/>
  <c r="D62" i="4"/>
  <c r="C62" i="4"/>
  <c r="D65" i="4"/>
  <c r="C65" i="4"/>
  <c r="D64" i="4"/>
  <c r="C64" i="4"/>
  <c r="D60" i="4"/>
  <c r="C60" i="4"/>
  <c r="D59" i="4"/>
  <c r="C59" i="4"/>
  <c r="D58" i="4"/>
  <c r="D56" i="4" s="1"/>
  <c r="C58" i="4"/>
  <c r="D57" i="4"/>
  <c r="C57" i="4"/>
  <c r="D55" i="4"/>
  <c r="C55" i="4"/>
  <c r="D54" i="4"/>
  <c r="C54" i="4"/>
  <c r="D46" i="4"/>
  <c r="C46" i="4"/>
  <c r="D52" i="4"/>
  <c r="C52" i="4"/>
  <c r="D51" i="4"/>
  <c r="C51" i="4"/>
  <c r="D50" i="4"/>
  <c r="C50" i="4"/>
  <c r="D49" i="4"/>
  <c r="C49" i="4"/>
  <c r="D48" i="4"/>
  <c r="C48" i="4"/>
  <c r="D45" i="4"/>
  <c r="C45" i="4"/>
  <c r="D43" i="4"/>
  <c r="C43" i="4"/>
  <c r="D42" i="4"/>
  <c r="C42" i="4"/>
  <c r="D41" i="4"/>
  <c r="C41" i="4"/>
  <c r="D40" i="4"/>
  <c r="C40" i="4"/>
  <c r="D39" i="4"/>
  <c r="C39" i="4"/>
  <c r="D37" i="4"/>
  <c r="C37" i="4"/>
  <c r="D36" i="4"/>
  <c r="C36" i="4"/>
  <c r="D35" i="4"/>
  <c r="C35" i="4"/>
  <c r="D34" i="4"/>
  <c r="C34" i="4"/>
  <c r="D33" i="4"/>
  <c r="C33" i="4"/>
  <c r="D32" i="4"/>
  <c r="C32" i="4"/>
  <c r="D31" i="4"/>
  <c r="C31" i="4"/>
  <c r="D30" i="4"/>
  <c r="C30" i="4"/>
  <c r="D28" i="4"/>
  <c r="C28" i="4"/>
  <c r="D27" i="4"/>
  <c r="C27" i="4"/>
  <c r="D26" i="4"/>
  <c r="C26" i="4"/>
  <c r="D25" i="4"/>
  <c r="C25" i="4"/>
  <c r="D18" i="4"/>
  <c r="D19" i="4"/>
  <c r="D20" i="4"/>
  <c r="D21" i="4"/>
  <c r="C18" i="4"/>
  <c r="C19" i="4"/>
  <c r="C20" i="4"/>
  <c r="C21" i="4"/>
  <c r="D17" i="4"/>
  <c r="C17" i="4"/>
  <c r="C24" i="4" l="1"/>
  <c r="D38" i="4"/>
  <c r="C44" i="4"/>
  <c r="C47" i="4"/>
  <c r="C53" i="4"/>
  <c r="C84" i="4"/>
  <c r="D84" i="4"/>
  <c r="D61" i="4"/>
  <c r="C61" i="4"/>
  <c r="C56" i="4"/>
  <c r="C38" i="4"/>
  <c r="C29" i="4"/>
  <c r="C16" i="4"/>
  <c r="D101" i="4"/>
  <c r="C101" i="4"/>
  <c r="C109" i="4" s="1"/>
  <c r="E97" i="4" l="1"/>
  <c r="D72" i="4"/>
  <c r="D70" i="4"/>
  <c r="D68" i="4"/>
  <c r="E67" i="4"/>
  <c r="E98" i="4" s="1"/>
  <c r="C148" i="4"/>
  <c r="C147" i="4"/>
  <c r="C146" i="4"/>
  <c r="C145" i="4"/>
  <c r="C143" i="4"/>
  <c r="C142" i="4"/>
  <c r="C141" i="4"/>
  <c r="D80" i="4" l="1"/>
  <c r="C138" i="4"/>
  <c r="C77" i="4"/>
  <c r="C80" i="4"/>
  <c r="D77" i="4"/>
  <c r="C144" i="4"/>
  <c r="E109" i="4" l="1"/>
  <c r="D16" i="4"/>
  <c r="D24" i="4"/>
  <c r="D29" i="4"/>
  <c r="D44" i="4"/>
  <c r="D47" i="4"/>
  <c r="D53" i="4"/>
  <c r="D109" i="4"/>
  <c r="B30" i="5"/>
  <c r="B27" i="5"/>
  <c r="B34" i="5"/>
  <c r="B29" i="5"/>
  <c r="B26" i="5"/>
  <c r="B24" i="5"/>
  <c r="B25" i="5"/>
  <c r="B32" i="5"/>
  <c r="B28" i="5"/>
  <c r="B33" i="5"/>
  <c r="B31" i="5"/>
  <c r="E110" i="4" l="1"/>
  <c r="C70" i="4"/>
  <c r="C72" i="4"/>
  <c r="C68" i="4"/>
  <c r="C94" i="4"/>
  <c r="C139" i="4"/>
  <c r="C91" i="4"/>
  <c r="D91" i="4"/>
  <c r="D94" i="4"/>
  <c r="C74" i="4"/>
  <c r="D74" i="4"/>
  <c r="D67" i="4" l="1"/>
  <c r="C67" i="4"/>
  <c r="C98" i="4" s="1"/>
  <c r="C110" i="4" s="1"/>
  <c r="C140" i="4"/>
  <c r="D98" i="4" l="1"/>
  <c r="D110" i="4" s="1"/>
</calcChain>
</file>

<file path=xl/comments1.xml><?xml version="1.0" encoding="utf-8"?>
<comments xmlns="http://schemas.openxmlformats.org/spreadsheetml/2006/main">
  <authors>
    <author>fvega</author>
    <author>Fernando Vega</author>
  </authors>
  <commentList>
    <comment ref="A90" authorId="0">
      <text>
        <r>
          <rPr>
            <b/>
            <sz val="9"/>
            <color indexed="81"/>
            <rFont val="Tahoma"/>
            <family val="2"/>
          </rPr>
          <t>fvega:</t>
        </r>
        <r>
          <rPr>
            <sz val="9"/>
            <color indexed="81"/>
            <rFont val="Tahoma"/>
            <family val="2"/>
          </rPr>
          <t xml:space="preserve">
This field is optional. Leave blank when not needed.</t>
        </r>
      </text>
    </comment>
    <comment ref="A97" authorId="1">
      <text>
        <r>
          <rPr>
            <b/>
            <sz val="8"/>
            <color indexed="81"/>
            <rFont val="Tahoma"/>
            <family val="2"/>
          </rPr>
          <t>Fernando Vega:</t>
        </r>
        <r>
          <rPr>
            <sz val="8"/>
            <color indexed="81"/>
            <rFont val="Tahoma"/>
            <family val="2"/>
          </rPr>
          <t xml:space="preserve">
This field is optional. Leave blank when not applicable</t>
        </r>
      </text>
    </comment>
  </commentList>
</comments>
</file>

<file path=xl/sharedStrings.xml><?xml version="1.0" encoding="utf-8"?>
<sst xmlns="http://schemas.openxmlformats.org/spreadsheetml/2006/main" count="276" uniqueCount="234">
  <si>
    <t>University of Puerto Rico - Mayagüez Campus</t>
  </si>
  <si>
    <t>School of Engineering</t>
  </si>
  <si>
    <t>Department of Electrical and Computer Engineering</t>
  </si>
  <si>
    <t>Course</t>
  </si>
  <si>
    <t>Section</t>
  </si>
  <si>
    <t>Semester</t>
  </si>
  <si>
    <t>Date</t>
  </si>
  <si>
    <t>Name of Team</t>
  </si>
  <si>
    <t>Name of Evaluator</t>
  </si>
  <si>
    <t>Category</t>
  </si>
  <si>
    <t>Point Value [0..5]</t>
  </si>
  <si>
    <t>% Weight</t>
  </si>
  <si>
    <t>Comments</t>
  </si>
  <si>
    <t>Course Outcome</t>
  </si>
  <si>
    <t>Gives a brief and effective high-level description of system</t>
  </si>
  <si>
    <t>Outcome 08</t>
  </si>
  <si>
    <t>Summarizes deliverables and products as related to objectives and specs</t>
  </si>
  <si>
    <t>Outcome 10</t>
  </si>
  <si>
    <t>Presents actual or potential customers/market</t>
  </si>
  <si>
    <t>Outcome 12</t>
  </si>
  <si>
    <t>Outcome 02</t>
  </si>
  <si>
    <t>Presents and analizes relevant and current literature related to all aspects of the project</t>
  </si>
  <si>
    <t>Outcome 11</t>
  </si>
  <si>
    <t>Outcome 05</t>
  </si>
  <si>
    <t>Outcome 09</t>
  </si>
  <si>
    <t>Outcome 13</t>
  </si>
  <si>
    <t>Outcome 01</t>
  </si>
  <si>
    <t>Outcome 06</t>
  </si>
  <si>
    <t>Presents the organization of the team and any adjustments needed during the project</t>
  </si>
  <si>
    <t>Outcome 04</t>
  </si>
  <si>
    <t>Describes and justifies changes in schedule</t>
  </si>
  <si>
    <t>Describes contingency measures for changes in schedule</t>
  </si>
  <si>
    <t>Identifies competitors and how the system compares with competition</t>
  </si>
  <si>
    <t>Presents and analyzes the ethical aspects of the project</t>
  </si>
  <si>
    <t>Outcome 07</t>
  </si>
  <si>
    <t>Presents and analyzes the legal aspects of the project</t>
  </si>
  <si>
    <t>Presents and analyzes the environmental impact of the project</t>
  </si>
  <si>
    <t>Presents and analyzes the social aspects of the project</t>
  </si>
  <si>
    <t>Presents conclusions of project as related to methods and approach</t>
  </si>
  <si>
    <t>Presents conclusions of project as related to technical, economic, market, ethical, legal, environmental and social aspects</t>
  </si>
  <si>
    <t>Bibliographic References</t>
  </si>
  <si>
    <t>Appendices</t>
  </si>
  <si>
    <t>Subtotal</t>
  </si>
  <si>
    <t>Overall Document form and style</t>
  </si>
  <si>
    <t>Final report has a professional style and presentation</t>
  </si>
  <si>
    <t>Document is well organized and includes a table of contents, list of figures, list of tables</t>
  </si>
  <si>
    <t>Documents uses correct grammar and composition</t>
  </si>
  <si>
    <t>Uses adequate language and vocabulary variety</t>
  </si>
  <si>
    <t>Uses argumentation or bibliographic references to support statements</t>
  </si>
  <si>
    <t>Document is clear and concise</t>
  </si>
  <si>
    <t>Total</t>
  </si>
  <si>
    <t>Course Outcomes</t>
  </si>
  <si>
    <t>Identify a problem or opportunity for a computer engineering solution or innovation and define the technical specifications with the user/client.</t>
  </si>
  <si>
    <t>Average of Point Value [0..5]</t>
  </si>
  <si>
    <t>Analize and discuss the problem as well as previous or related work</t>
  </si>
  <si>
    <t>Write a project proposal to solve a computer engineering problem specifying the solution, the work breakdown structure, budget and realistic constraints.</t>
  </si>
  <si>
    <t>Organize the teamwork and define individual tasks and responsibilities</t>
  </si>
  <si>
    <t>Design implement and test a system to solve the desired needs, identify and design the components within realistic constraints and using engineering standards</t>
  </si>
  <si>
    <t>Design a test plan for the system</t>
  </si>
  <si>
    <t>Evaluate the ethical, legal, environmental, social, health and safety and other impacts of the system and propose the mitigation, or compensation measures when necessary</t>
  </si>
  <si>
    <t xml:space="preserve">Write effective documentation using engineering standards, present the results and make demonstrations of system functionality </t>
  </si>
  <si>
    <t>Use modern computer engineering tools for analysis of the problem, computer aided design, debugging, implementation and testing of the system.</t>
  </si>
  <si>
    <t xml:space="preserve">Assess the final economical, environmental, legal and other aspects of the project in a post-mortem review </t>
  </si>
  <si>
    <t>Make project decisions based on current literature and state-of-the-art tools available on campus, or provided by client/user when applicable</t>
  </si>
  <si>
    <t>Assess Intellectual Property potential of the project and its implications in such issues as licensing, and marketing among others</t>
  </si>
  <si>
    <t>Incorporate engineering standards and multiple realistic constraints</t>
  </si>
  <si>
    <t>(blank)</t>
  </si>
  <si>
    <t>Grand Total</t>
  </si>
  <si>
    <t>Contribution to Program Outcomes Assessment</t>
  </si>
  <si>
    <t>Program Outcome</t>
  </si>
  <si>
    <t>Average Points [0..5]</t>
  </si>
  <si>
    <t>Program Outcomes</t>
  </si>
  <si>
    <t>Outcome (a)</t>
  </si>
  <si>
    <t>(a)</t>
  </si>
  <si>
    <t>an ability to apply knowledge of mathematics, science, and engineering</t>
  </si>
  <si>
    <t>Outcome (b)</t>
  </si>
  <si>
    <t>(b)</t>
  </si>
  <si>
    <t>an ability to design and conduct experiments, as well as to analyze and interpret data</t>
  </si>
  <si>
    <t>Outcome (c)</t>
  </si>
  <si>
    <t>(c)</t>
  </si>
  <si>
    <t>an ability to design a system, component, or process to meet desired needs within realistic constraints such as economic, environmental, social, political, ethical, health and safety, manufacturability, and sustainability</t>
  </si>
  <si>
    <t>Outcome (d)</t>
  </si>
  <si>
    <t>(d)</t>
  </si>
  <si>
    <t>an ability to function on multi-disciplinary teams</t>
  </si>
  <si>
    <t>Outcome (e)</t>
  </si>
  <si>
    <t>(e)</t>
  </si>
  <si>
    <t>an ability to identify, formulate, and solve engineering problems</t>
  </si>
  <si>
    <t>Outcome (f)</t>
  </si>
  <si>
    <t>(f)</t>
  </si>
  <si>
    <t>an understanding of professional and ethical responsibility</t>
  </si>
  <si>
    <t>Outcome (g)</t>
  </si>
  <si>
    <t>(g)</t>
  </si>
  <si>
    <t>an ability to communicate effectively</t>
  </si>
  <si>
    <t>Outcome (h)</t>
  </si>
  <si>
    <t>(h)</t>
  </si>
  <si>
    <t>the broad education necessary to understand the impact of engineering solutions in a global, economic, environmental, and societal context</t>
  </si>
  <si>
    <t>Outcome (i)</t>
  </si>
  <si>
    <t>(i)</t>
  </si>
  <si>
    <t>a recognition of the need for, and an ability to engage in life-long learning</t>
  </si>
  <si>
    <t>Outcome (j)</t>
  </si>
  <si>
    <t>(j)</t>
  </si>
  <si>
    <t>a knowledge of contemporary issues</t>
  </si>
  <si>
    <t>Outcome (k)</t>
  </si>
  <si>
    <t>(k)</t>
  </si>
  <si>
    <t>an ability to use the techniques, skills, and modern engineering tools necessary for engineering practice</t>
  </si>
  <si>
    <t>The numbers here show only what the team described in the final report. They were succesful in organizing their teamwork but have serious</t>
  </si>
  <si>
    <t>problems communicating. Either they read the guidelines very lightly, or have problems with reading comprehension.</t>
  </si>
  <si>
    <t>They demonstrated the system working properly in the final demonstration session in which I used and tested the system but they failed to</t>
  </si>
  <si>
    <t>describe these achievements in the final report. The information in the report is misplaced. We need to put more emphasis</t>
  </si>
  <si>
    <t>on the workshop on report writing and also monitor other courses where students have to write reports.</t>
  </si>
  <si>
    <t>In my experience with this course it seems that this group is an outlier and I had never seen a team with such communication problems.</t>
  </si>
  <si>
    <t>Final Report Evaluation</t>
  </si>
  <si>
    <t>Summarizes budget analysis with final expenditure</t>
  </si>
  <si>
    <t>Presents an account of the activities in the project</t>
  </si>
  <si>
    <t>Project Title</t>
  </si>
  <si>
    <t>Yes</t>
  </si>
  <si>
    <t>No</t>
  </si>
  <si>
    <t>Describes the Design Criteria used in the project, and how they were applied</t>
  </si>
  <si>
    <t>Analyzes the minimum/recommended requirements of HW and/or SW for the system to run properly (Full details may go in an appendix if necessary)</t>
  </si>
  <si>
    <r>
      <t xml:space="preserve">Describes and analizes actual expenditure </t>
    </r>
    <r>
      <rPr>
        <sz val="12"/>
        <color rgb="FFFF0000"/>
        <rFont val="Times New Roman"/>
        <family val="1"/>
      </rPr>
      <t>(Detailed calculations should be in an appendix)</t>
    </r>
  </si>
  <si>
    <r>
      <t xml:space="preserve">Describes the design/implementation/testing process and tools and how they were used </t>
    </r>
    <r>
      <rPr>
        <sz val="12"/>
        <color rgb="FFFF0000"/>
        <rFont val="Times New Roman"/>
        <family val="1"/>
      </rPr>
      <t>(Detailed calculations, simulation results - when used -, schematics and other documentation diagrams should be in the appendix)</t>
    </r>
  </si>
  <si>
    <t>Executive summary (1 page, no page number)</t>
  </si>
  <si>
    <t>1. Introduction</t>
  </si>
  <si>
    <t>2. Design Criteria and Specifications</t>
  </si>
  <si>
    <t>3. Methods and approach to the solution</t>
  </si>
  <si>
    <t>4. Market Overview</t>
  </si>
  <si>
    <t>6. Budget Analysis</t>
  </si>
  <si>
    <t>7. Conclusions and Future Work</t>
  </si>
  <si>
    <t>Concise and clear</t>
  </si>
  <si>
    <t>Wordy but complete</t>
  </si>
  <si>
    <t>Point value scale for descriptions</t>
  </si>
  <si>
    <t>Lacking some relevant aspects</t>
  </si>
  <si>
    <t>Lacking many relevant aspects</t>
  </si>
  <si>
    <t>No information</t>
  </si>
  <si>
    <t>Point value scale for ternary choices</t>
  </si>
  <si>
    <t>Not consistently or partially</t>
  </si>
  <si>
    <t>Point value scale for binary choices</t>
  </si>
  <si>
    <t>Point value scale for lists</t>
  </si>
  <si>
    <t>Identifies or lists all</t>
  </si>
  <si>
    <t>Identifies or lists most</t>
  </si>
  <si>
    <t>Identifies or lists some</t>
  </si>
  <si>
    <t>Misses most</t>
  </si>
  <si>
    <t>No Information</t>
  </si>
  <si>
    <t>Outcomes Assessment</t>
  </si>
  <si>
    <t>Outcome</t>
  </si>
  <si>
    <t>Assessment</t>
  </si>
  <si>
    <t>a</t>
  </si>
  <si>
    <t>b</t>
  </si>
  <si>
    <t>c</t>
  </si>
  <si>
    <t>d</t>
  </si>
  <si>
    <t>e</t>
  </si>
  <si>
    <t>f</t>
  </si>
  <si>
    <t>g</t>
  </si>
  <si>
    <t>h</t>
  </si>
  <si>
    <t>i</t>
  </si>
  <si>
    <t>j</t>
  </si>
  <si>
    <t>k</t>
  </si>
  <si>
    <t>Grade Percent</t>
  </si>
  <si>
    <t>Score [0..4]</t>
  </si>
  <si>
    <t>Title page has university, department, title, logo, names and date</t>
  </si>
  <si>
    <t>Student outcome</t>
  </si>
  <si>
    <t>Summarizes delays, difficulties, problems and contingency measures necessary to overcome them</t>
  </si>
  <si>
    <t>Main Body of the Report (15 pages maximum)</t>
  </si>
  <si>
    <t>Reviews problem description and project objectives and when necessary describes changes and updates with respect to the proposal</t>
  </si>
  <si>
    <t>Presents the organization of the rest of the report giving a brief description of each section</t>
  </si>
  <si>
    <t>Summarizes the system requirements (Full system requirements, if lengthy should go in an optional appendix)</t>
  </si>
  <si>
    <r>
      <t xml:space="preserve">Summarizes the system specifications as related to system requirements </t>
    </r>
    <r>
      <rPr>
        <sz val="12"/>
        <color rgb="FFFF0000"/>
        <rFont val="Times New Roman"/>
        <family val="1"/>
      </rPr>
      <t>(Full system specs should go  in an appendix)</t>
    </r>
  </si>
  <si>
    <r>
      <t xml:space="preserve">Analyzes alternatives using the design criteria to meet the requirements and specifications </t>
    </r>
    <r>
      <rPr>
        <sz val="12"/>
        <color rgb="FFFF0000"/>
        <rFont val="Times New Roman"/>
        <family val="1"/>
      </rPr>
      <t>(Detailed comparison tables should be in an appendix)</t>
    </r>
  </si>
  <si>
    <r>
      <t xml:space="preserve">Presents and describes system architecture describing interfaces between components </t>
    </r>
    <r>
      <rPr>
        <sz val="12"/>
        <color rgb="FFFF0000"/>
        <rFont val="Times New Roman"/>
        <family val="1"/>
      </rPr>
      <t>(An appendix is required for detailed interfaces documentation)</t>
    </r>
  </si>
  <si>
    <r>
      <t xml:space="preserve">Analyzes the constraints, limitations and difficulties during the design, implementation and integration of the system, how they were solved, and how they affected system specs </t>
    </r>
    <r>
      <rPr>
        <sz val="12"/>
        <color rgb="FFFF0000"/>
        <rFont val="Times New Roman"/>
        <family val="1"/>
      </rPr>
      <t>(All changes should be documented in an appendix. Change request forms should be included)</t>
    </r>
  </si>
  <si>
    <t>Includes and cites all standards used</t>
  </si>
  <si>
    <r>
      <t xml:space="preserve">Summarizes how the specs of the system were tested and validated </t>
    </r>
    <r>
      <rPr>
        <sz val="12"/>
        <color rgb="FFFF0000"/>
        <rFont val="Times New Roman"/>
        <family val="1"/>
      </rPr>
      <t>(The testing plan, and test results should go in an appendix)</t>
    </r>
  </si>
  <si>
    <t>Presents current and potential system users and customers</t>
  </si>
  <si>
    <t>Summarizes the technical results of the project</t>
  </si>
  <si>
    <t>Describes lessons learned from difficulties and successes of the project</t>
  </si>
  <si>
    <t>A. Glossary</t>
  </si>
  <si>
    <t>B. User Requirements</t>
  </si>
  <si>
    <t>Lists all the user requirements agreed with client</t>
  </si>
  <si>
    <t>C. System Specifications</t>
  </si>
  <si>
    <t>Lists all the system specifications</t>
  </si>
  <si>
    <t>D. Analysis of Alternatives</t>
  </si>
  <si>
    <t>Defines criteria and describes constraints for analysis of alternatives</t>
  </si>
  <si>
    <t>Presents spreadsheets or tables with comparison of alternatives</t>
  </si>
  <si>
    <t>E. System Architecture and interfaces</t>
  </si>
  <si>
    <t>Presents detailed diagrams with system architecture</t>
  </si>
  <si>
    <t>Presents detailed interfaces documentation</t>
  </si>
  <si>
    <t>F. Design Documentation</t>
  </si>
  <si>
    <t>Presents detailed design criteria, constraints, standards, and calculations</t>
  </si>
  <si>
    <t>Presents detailed schematics and diagrams</t>
  </si>
  <si>
    <t>G. Testing Plan</t>
  </si>
  <si>
    <t>Lists all the characteristics to be tested</t>
  </si>
  <si>
    <t>Lists the instruments and tools required for each test</t>
  </si>
  <si>
    <t>Lists the expected results for each characteristic to be tested</t>
  </si>
  <si>
    <t>H. Economic Analysis</t>
  </si>
  <si>
    <t>Presents spreadsheets with detailed comparison of actual expenditure against budget</t>
  </si>
  <si>
    <t xml:space="preserve">Analyzes expenditure and justifies any departures from the proposal </t>
  </si>
  <si>
    <t>I. Task Progress and Gantt Chart</t>
  </si>
  <si>
    <t>Links to Gantt chart (MS Project file)</t>
  </si>
  <si>
    <t>Gantt Chart shows percent completion for each task</t>
  </si>
  <si>
    <t>J. Includes appendices for additional information not suitable for the body of the report</t>
  </si>
  <si>
    <t>Lists and defines acronyms and terms of uncommon use</t>
  </si>
  <si>
    <t>Presents snapshots, photogrphas or other evidences of the system, its displays and user interfaces</t>
  </si>
  <si>
    <t>Describes the testing procedure for each specification or characteristic of the system</t>
  </si>
  <si>
    <t>Lists the actual results obtained for each system specification or characteristic tested</t>
  </si>
  <si>
    <t>When actual results are different from expected results describes the actions taken to correct the problem</t>
  </si>
  <si>
    <t>Describes future work as related to additional features and system improvement</t>
  </si>
  <si>
    <t>Cites in the text the standards used</t>
  </si>
  <si>
    <t>Lists in the References section all the standards used</t>
  </si>
  <si>
    <t>5. Results, and impact of the project</t>
  </si>
  <si>
    <t>Compares and justifies final expenditure vs. Budget</t>
  </si>
  <si>
    <t>Cites in the text bibliographic, information and data sources</t>
  </si>
  <si>
    <t>Lists in the References section all the bibliographic, information and data sources</t>
  </si>
  <si>
    <t>Totals</t>
  </si>
  <si>
    <t>Map to student outcome(s)</t>
  </si>
  <si>
    <t>Identify, analyze, and solve a problem or opportunity for a computer engineering solution or innovation, and define the technical specifications with the users, clients or other stakeholders as needed.</t>
  </si>
  <si>
    <t>Organize teamwork, manage and control the project starting from the design of the work breakdown structure all the way to successful completion applying basic project management practices.</t>
  </si>
  <si>
    <t>Analyze, and evaluate alternatives in problem decomposition, system architecture and processes, and selection of components for the system to be designed.</t>
  </si>
  <si>
    <t>(a)[1]</t>
  </si>
  <si>
    <t>Design, implement, and test a system to solve the problem identified within economic, environmental, sustainability, health and safety, ethical, social, political and other appropriate constraints and standards.</t>
  </si>
  <si>
    <t>Design, conduct tests, and gather, analyze, and interpret data to validate that the solution meets all the specifications, constraints and standards.</t>
  </si>
  <si>
    <t>(b), (a)[2]</t>
  </si>
  <si>
    <t>Write and present a project proposal and reports, elaborate detailed technical documentation for, and make practical demonstrations of the computer engineering solution for the problem identified and specified.</t>
  </si>
  <si>
    <t>Analyze the economic aspects of the project, from cost estimation, and budget elaboration, to cost analysis at project completion[3].</t>
  </si>
  <si>
    <t>Analyze, assess and evaluate the relevant impacts of the project such as ethical, environmental, economic, social, health and safety, and propose mitigation, or compensation measures when necessary</t>
  </si>
  <si>
    <t>Choose and use appropriate computer engineering tools for analysis, computer aided design, debugging, implementation, and testing of the system developed</t>
  </si>
  <si>
    <t>Make project-related decisions based on current literature, the state-of-the-art, available resources, and other appropriate constraints of the problem.</t>
  </si>
  <si>
    <t>(j)[4]</t>
  </si>
  <si>
    <t>Investigate, and apply when appropriate, novel approaches, techniques, and technologies aiming for innovative solutions to the problem.</t>
  </si>
  <si>
    <t>(i)[5]</t>
  </si>
  <si>
    <t>[1] This outcome is related to the design process in the course, but as it is specified here, this part relates more closely to outcome (a).</t>
  </si>
  <si>
    <t>[2] This outcome is strongly linked to outcome (b), but the analysis and interpretation may require applying knowledge and insight of mathematics, science and engineering, in which case the analysis and interpretation could be used for assessing outcome (a).</t>
  </si>
  <si>
    <t>[3] The current rubric for outcome (a) does not allow evaluating the actual performance of a student in this outcome. The rubric does not fit this particular outcome description.</t>
  </si>
  <si>
    <t>[4] Although this course outcome is an application of outcome (j), none of the descriptions in this rubric fits this particular outcome description. The rubrics for this outcome fall short for assessing the student performance.</t>
  </si>
  <si>
    <t>[5] Same as for outcome (j).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</si>
</sst>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1"/>
      <color theme="1"/>
      <name val="Calibri"/>
      <family val="2"/>
      <scheme val="minor"/>
    </font>
    <font>
      <sz val="10"/>
      <name val="Arial"/>
    </font>
    <font>
      <sz val="8"/>
      <name val="Arial"/>
    </font>
    <font>
      <b/>
      <sz val="16"/>
      <color indexed="58"/>
      <name val="Times New Roman"/>
      <family val="1"/>
    </font>
    <font>
      <b/>
      <sz val="14"/>
      <color indexed="56"/>
      <name val="Arial"/>
      <family val="2"/>
    </font>
    <font>
      <b/>
      <sz val="10"/>
      <name val="Arial"/>
      <family val="2"/>
    </font>
    <font>
      <b/>
      <sz val="14"/>
      <name val="Arial"/>
      <family val="2"/>
    </font>
    <font>
      <b/>
      <sz val="12"/>
      <name val="Times New Roman"/>
      <family val="1"/>
    </font>
    <font>
      <b/>
      <sz val="10"/>
      <name val="Arial"/>
    </font>
    <font>
      <sz val="10"/>
      <name val="Times New Roman"/>
      <family val="1"/>
    </font>
    <font>
      <sz val="12"/>
      <name val="Times New Roman"/>
      <family val="1"/>
    </font>
    <font>
      <sz val="10"/>
      <name val="Arial"/>
      <family val="2"/>
    </font>
    <font>
      <b/>
      <sz val="16"/>
      <name val="Times New Roman"/>
      <family val="1"/>
    </font>
    <font>
      <b/>
      <sz val="16"/>
      <name val="Arial"/>
      <family val="2"/>
    </font>
    <font>
      <b/>
      <sz val="14"/>
      <name val="Times New Roman"/>
      <family val="1"/>
    </font>
    <font>
      <sz val="12"/>
      <color rgb="FFFF0000"/>
      <name val="Times New Roman"/>
      <family val="1"/>
    </font>
    <font>
      <b/>
      <sz val="12"/>
      <name val="Arial"/>
      <family val="2"/>
    </font>
    <font>
      <b/>
      <sz val="11"/>
      <color theme="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6"/>
      <name val="Arial"/>
      <family val="2"/>
    </font>
    <font>
      <sz val="12"/>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lightDown"/>
    </fill>
    <fill>
      <patternFill patternType="solid">
        <fgColor indexed="65"/>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9" fontId="1" fillId="0" borderId="0" applyFont="0" applyFill="0" applyBorder="0" applyAlignment="0" applyProtection="0"/>
    <xf numFmtId="0" fontId="25" fillId="0" borderId="0" applyNumberFormat="0" applyFill="0" applyBorder="0" applyAlignment="0" applyProtection="0"/>
  </cellStyleXfs>
  <cellXfs count="165">
    <xf numFmtId="0" fontId="0" fillId="0" borderId="0" xfId="0"/>
    <xf numFmtId="0" fontId="0" fillId="0" borderId="1" xfId="0" applyBorder="1"/>
    <xf numFmtId="0" fontId="9" fillId="0" borderId="0" xfId="0" applyFont="1"/>
    <xf numFmtId="0" fontId="2" fillId="0" borderId="0" xfId="0" applyFont="1"/>
    <xf numFmtId="0" fontId="6" fillId="0" borderId="0" xfId="0" applyFont="1"/>
    <xf numFmtId="0" fontId="0" fillId="0" borderId="0" xfId="0" applyAlignment="1">
      <alignment wrapText="1"/>
    </xf>
    <xf numFmtId="0" fontId="6" fillId="0" borderId="1" xfId="0" applyFont="1" applyBorder="1"/>
    <xf numFmtId="0" fontId="6" fillId="0" borderId="1" xfId="0" applyFont="1" applyBorder="1" applyAlignment="1">
      <alignment vertical="top"/>
    </xf>
    <xf numFmtId="0" fontId="10" fillId="0" borderId="1" xfId="0" applyFont="1" applyBorder="1" applyAlignment="1">
      <alignment wrapText="1"/>
    </xf>
    <xf numFmtId="0" fontId="0" fillId="0" borderId="1" xfId="0" pivotButton="1" applyBorder="1"/>
    <xf numFmtId="0" fontId="0" fillId="0" borderId="3" xfId="0" applyBorder="1"/>
    <xf numFmtId="0" fontId="0" fillId="0" borderId="2" xfId="0" applyBorder="1"/>
    <xf numFmtId="0" fontId="0" fillId="0" borderId="2" xfId="0" applyNumberFormat="1" applyBorder="1"/>
    <xf numFmtId="0" fontId="0" fillId="0" borderId="4" xfId="0" applyBorder="1"/>
    <xf numFmtId="2" fontId="0" fillId="0" borderId="4" xfId="0" applyNumberFormat="1" applyBorder="1"/>
    <xf numFmtId="0" fontId="6" fillId="0" borderId="4" xfId="0" applyFont="1" applyFill="1" applyBorder="1" applyAlignment="1">
      <alignment vertical="top"/>
    </xf>
    <xf numFmtId="0" fontId="0" fillId="0" borderId="5" xfId="0" applyBorder="1"/>
    <xf numFmtId="2" fontId="0" fillId="0" borderId="5" xfId="0" applyNumberFormat="1" applyBorder="1"/>
    <xf numFmtId="0" fontId="0" fillId="0" borderId="6" xfId="0" applyBorder="1"/>
    <xf numFmtId="0" fontId="0" fillId="0" borderId="7" xfId="0" applyNumberFormat="1" applyBorder="1"/>
    <xf numFmtId="0" fontId="0" fillId="0" borderId="8" xfId="0" applyBorder="1"/>
    <xf numFmtId="0" fontId="0" fillId="0" borderId="9" xfId="0" applyNumberFormat="1" applyBorder="1"/>
    <xf numFmtId="0" fontId="6" fillId="0" borderId="1" xfId="0" applyFont="1" applyBorder="1" applyAlignment="1">
      <alignment wrapText="1"/>
    </xf>
    <xf numFmtId="0" fontId="6" fillId="0" borderId="0" xfId="0" applyFont="1" applyBorder="1" applyAlignment="1">
      <alignment wrapText="1"/>
    </xf>
    <xf numFmtId="2" fontId="0" fillId="0" borderId="1" xfId="0" applyNumberFormat="1" applyBorder="1"/>
    <xf numFmtId="0" fontId="0" fillId="0" borderId="0" xfId="0" applyBorder="1"/>
    <xf numFmtId="0" fontId="6" fillId="0" borderId="1" xfId="0" applyFont="1" applyBorder="1" applyAlignment="1">
      <alignment horizontal="right" vertical="top"/>
    </xf>
    <xf numFmtId="0" fontId="14" fillId="0" borderId="0" xfId="0" applyFont="1"/>
    <xf numFmtId="0" fontId="6" fillId="0" borderId="1" xfId="0" applyFont="1" applyBorder="1" applyAlignment="1" applyProtection="1">
      <alignment horizontal="left" wrapText="1"/>
      <protection locked="0"/>
    </xf>
    <xf numFmtId="0" fontId="0" fillId="0" borderId="1" xfId="0" applyBorder="1" applyAlignment="1" applyProtection="1">
      <alignment wrapText="1"/>
      <protection locked="0"/>
    </xf>
    <xf numFmtId="0" fontId="6" fillId="0" borderId="1" xfId="0" applyFont="1" applyBorder="1" applyAlignment="1" applyProtection="1">
      <alignment wrapText="1"/>
      <protection locked="0"/>
    </xf>
    <xf numFmtId="0" fontId="9" fillId="0" borderId="1" xfId="0" applyFont="1" applyBorder="1" applyAlignment="1" applyProtection="1">
      <alignment wrapText="1"/>
      <protection locked="0"/>
    </xf>
    <xf numFmtId="0" fontId="0" fillId="0" borderId="1" xfId="0" applyBorder="1" applyAlignment="1" applyProtection="1">
      <alignment horizontal="left" wrapText="1" indent="1"/>
      <protection locked="0"/>
    </xf>
    <xf numFmtId="0" fontId="0" fillId="0" borderId="0" xfId="0"/>
    <xf numFmtId="0" fontId="0" fillId="0" borderId="1" xfId="0" applyBorder="1" applyProtection="1">
      <protection locked="0"/>
    </xf>
    <xf numFmtId="0" fontId="6" fillId="0" borderId="1" xfId="0" applyFont="1" applyBorder="1" applyAlignment="1" applyProtection="1">
      <alignment horizontal="left" indent="1"/>
      <protection locked="0"/>
    </xf>
    <xf numFmtId="0" fontId="0" fillId="0" borderId="0" xfId="0" applyProtection="1"/>
    <xf numFmtId="2" fontId="6" fillId="0" borderId="1" xfId="0" applyNumberFormat="1" applyFont="1" applyBorder="1" applyAlignment="1" applyProtection="1">
      <alignment horizontal="right"/>
    </xf>
    <xf numFmtId="0" fontId="11" fillId="0" borderId="1" xfId="0" applyFont="1" applyBorder="1" applyAlignment="1" applyProtection="1">
      <alignment horizontal="left" wrapText="1" indent="2"/>
      <protection locked="0"/>
    </xf>
    <xf numFmtId="0" fontId="11" fillId="0" borderId="1" xfId="0" applyFont="1" applyFill="1" applyBorder="1" applyAlignment="1" applyProtection="1">
      <alignment horizontal="left" wrapText="1" indent="2"/>
      <protection locked="0"/>
    </xf>
    <xf numFmtId="0" fontId="0" fillId="0" borderId="0" xfId="0" applyBorder="1" applyAlignment="1" applyProtection="1"/>
    <xf numFmtId="0" fontId="0" fillId="0" borderId="1" xfId="0" applyFill="1" applyBorder="1" applyProtection="1">
      <protection locked="0"/>
    </xf>
    <xf numFmtId="0" fontId="0" fillId="0" borderId="0" xfId="0" applyFill="1"/>
    <xf numFmtId="0" fontId="0" fillId="0" borderId="1" xfId="0" applyFill="1" applyBorder="1" applyAlignment="1" applyProtection="1"/>
    <xf numFmtId="9" fontId="6" fillId="0" borderId="1" xfId="0" applyNumberFormat="1" applyFont="1" applyBorder="1" applyProtection="1"/>
    <xf numFmtId="0" fontId="6" fillId="0" borderId="1" xfId="0" applyFont="1" applyFill="1" applyBorder="1" applyProtection="1">
      <protection locked="0"/>
    </xf>
    <xf numFmtId="0" fontId="6" fillId="0" borderId="0" xfId="0" applyFont="1" applyFill="1"/>
    <xf numFmtId="0" fontId="8" fillId="3" borderId="1" xfId="0" applyFont="1" applyFill="1" applyBorder="1" applyAlignment="1" applyProtection="1">
      <alignment horizontal="left" wrapText="1" indent="1"/>
    </xf>
    <xf numFmtId="9" fontId="8" fillId="0" borderId="1" xfId="0" applyNumberFormat="1" applyFont="1" applyFill="1" applyBorder="1" applyAlignment="1" applyProtection="1">
      <alignment wrapText="1"/>
    </xf>
    <xf numFmtId="0" fontId="11" fillId="0" borderId="1" xfId="0" applyFont="1" applyBorder="1" applyAlignment="1" applyProtection="1">
      <alignment horizontal="left" wrapText="1" indent="2"/>
    </xf>
    <xf numFmtId="0" fontId="0" fillId="3" borderId="1" xfId="0" applyFill="1" applyBorder="1" applyProtection="1"/>
    <xf numFmtId="0" fontId="8" fillId="0" borderId="1" xfId="0" applyFont="1" applyFill="1" applyBorder="1" applyAlignment="1" applyProtection="1">
      <alignment horizontal="left" wrapText="1" indent="1"/>
    </xf>
    <xf numFmtId="0" fontId="11" fillId="0" borderId="1" xfId="0" applyFont="1" applyFill="1" applyBorder="1" applyAlignment="1" applyProtection="1">
      <alignment horizontal="left" wrapText="1" indent="2"/>
    </xf>
    <xf numFmtId="0" fontId="11" fillId="5" borderId="1" xfId="0" applyFont="1" applyFill="1" applyBorder="1" applyAlignment="1" applyProtection="1">
      <alignment horizontal="left" wrapText="1" indent="2"/>
    </xf>
    <xf numFmtId="0" fontId="13" fillId="0" borderId="13" xfId="0" applyFont="1" applyFill="1" applyBorder="1" applyAlignment="1" applyProtection="1">
      <alignment horizontal="center" wrapText="1"/>
    </xf>
    <xf numFmtId="0" fontId="8" fillId="5" borderId="1" xfId="0" applyFont="1" applyFill="1" applyBorder="1" applyAlignment="1" applyProtection="1">
      <alignment horizontal="left" wrapText="1" indent="1"/>
    </xf>
    <xf numFmtId="9" fontId="6" fillId="3" borderId="1" xfId="0" applyNumberFormat="1" applyFont="1" applyFill="1" applyBorder="1" applyAlignment="1" applyProtection="1">
      <alignment horizontal="left" indent="1"/>
    </xf>
    <xf numFmtId="0" fontId="6" fillId="0" borderId="0" xfId="0" applyFont="1" applyProtection="1"/>
    <xf numFmtId="0" fontId="6" fillId="0" borderId="1" xfId="0" applyFont="1" applyBorder="1" applyAlignment="1" applyProtection="1">
      <alignment wrapText="1"/>
    </xf>
    <xf numFmtId="0" fontId="6" fillId="0" borderId="0" xfId="0" applyFont="1" applyBorder="1" applyAlignment="1" applyProtection="1"/>
    <xf numFmtId="0" fontId="12" fillId="0" borderId="1" xfId="0" applyFont="1" applyBorder="1" applyAlignment="1" applyProtection="1"/>
    <xf numFmtId="9" fontId="0" fillId="0" borderId="14" xfId="0" applyNumberFormat="1" applyBorder="1" applyProtection="1"/>
    <xf numFmtId="0" fontId="0" fillId="0" borderId="13" xfId="0" applyBorder="1" applyAlignment="1" applyProtection="1"/>
    <xf numFmtId="0" fontId="6" fillId="0" borderId="0" xfId="0" applyFont="1" applyBorder="1" applyAlignment="1" applyProtection="1">
      <alignment wrapText="1"/>
    </xf>
    <xf numFmtId="0" fontId="6" fillId="0" borderId="1" xfId="0" applyFont="1" applyBorder="1" applyAlignment="1" applyProtection="1"/>
    <xf numFmtId="9" fontId="14" fillId="0" borderId="1" xfId="0" applyNumberFormat="1" applyFont="1" applyBorder="1" applyProtection="1"/>
    <xf numFmtId="9" fontId="13" fillId="0" borderId="14" xfId="0" applyNumberFormat="1" applyFont="1" applyFill="1" applyBorder="1" applyAlignment="1" applyProtection="1">
      <alignment wrapText="1"/>
    </xf>
    <xf numFmtId="2" fontId="13" fillId="0" borderId="14" xfId="0" applyNumberFormat="1" applyFont="1" applyFill="1" applyBorder="1" applyAlignment="1" applyProtection="1">
      <alignment wrapText="1"/>
    </xf>
    <xf numFmtId="0" fontId="13" fillId="3" borderId="1" xfId="0" applyFont="1" applyFill="1" applyBorder="1" applyAlignment="1" applyProtection="1">
      <alignment horizontal="left" wrapText="1" indent="1"/>
    </xf>
    <xf numFmtId="0" fontId="14" fillId="0" borderId="1" xfId="0" applyFont="1" applyBorder="1" applyProtection="1">
      <protection locked="0"/>
    </xf>
    <xf numFmtId="0" fontId="23" fillId="0" borderId="0" xfId="0" applyFont="1"/>
    <xf numFmtId="0" fontId="14" fillId="4" borderId="1" xfId="0" applyFont="1" applyFill="1" applyBorder="1" applyAlignment="1" applyProtection="1">
      <alignment horizontal="center"/>
    </xf>
    <xf numFmtId="0" fontId="6" fillId="4" borderId="1" xfId="0" applyFont="1" applyFill="1" applyBorder="1" applyAlignment="1" applyProtection="1">
      <alignment horizontal="center"/>
    </xf>
    <xf numFmtId="0" fontId="0" fillId="0" borderId="1" xfId="0" applyBorder="1" applyAlignment="1" applyProtection="1">
      <alignment horizontal="center"/>
    </xf>
    <xf numFmtId="0" fontId="0" fillId="0" borderId="1" xfId="0" applyFill="1" applyBorder="1" applyAlignment="1" applyProtection="1">
      <alignment horizontal="center"/>
    </xf>
    <xf numFmtId="0" fontId="6" fillId="0" borderId="1" xfId="0" applyFont="1" applyFill="1" applyBorder="1" applyAlignment="1" applyProtection="1">
      <alignment horizontal="center"/>
    </xf>
    <xf numFmtId="0" fontId="0" fillId="0" borderId="0" xfId="0" applyAlignment="1">
      <alignment horizontal="center"/>
    </xf>
    <xf numFmtId="0" fontId="24" fillId="0" borderId="0" xfId="0" applyFont="1"/>
    <xf numFmtId="0" fontId="6" fillId="0" borderId="0" xfId="0" applyFont="1" applyBorder="1" applyProtection="1"/>
    <xf numFmtId="0" fontId="12" fillId="0" borderId="0" xfId="0" applyFont="1" applyBorder="1" applyAlignment="1" applyProtection="1"/>
    <xf numFmtId="9" fontId="0" fillId="0" borderId="0" xfId="0" applyNumberFormat="1" applyBorder="1" applyProtection="1"/>
    <xf numFmtId="0" fontId="0" fillId="0" borderId="0" xfId="0" applyBorder="1" applyProtection="1"/>
    <xf numFmtId="0" fontId="0" fillId="0" borderId="0" xfId="0" applyFill="1" applyBorder="1" applyAlignment="1" applyProtection="1"/>
    <xf numFmtId="0" fontId="12" fillId="0" borderId="1" xfId="0" applyFont="1" applyBorder="1" applyAlignment="1" applyProtection="1">
      <alignment horizontal="center"/>
    </xf>
    <xf numFmtId="0" fontId="11" fillId="0" borderId="1" xfId="0" applyFont="1" applyFill="1" applyBorder="1" applyAlignment="1" applyProtection="1">
      <alignment horizontal="left" wrapText="1" indent="3"/>
    </xf>
    <xf numFmtId="0" fontId="11" fillId="0" borderId="13" xfId="0" applyFont="1" applyFill="1" applyBorder="1" applyAlignment="1" applyProtection="1">
      <alignment horizontal="left" wrapText="1" indent="2"/>
    </xf>
    <xf numFmtId="0" fontId="6" fillId="0" borderId="1" xfId="0" applyFont="1" applyBorder="1" applyProtection="1">
      <protection locked="0"/>
    </xf>
    <xf numFmtId="9" fontId="6" fillId="0" borderId="0" xfId="0" applyNumberFormat="1" applyFont="1" applyBorder="1" applyAlignment="1" applyProtection="1"/>
    <xf numFmtId="9" fontId="0" fillId="0" borderId="0" xfId="0" applyNumberFormat="1" applyProtection="1"/>
    <xf numFmtId="9" fontId="0" fillId="0" borderId="0" xfId="0" applyNumberFormat="1"/>
    <xf numFmtId="0" fontId="0" fillId="0" borderId="0" xfId="0" applyAlignment="1" applyProtection="1">
      <alignment wrapText="1"/>
    </xf>
    <xf numFmtId="0" fontId="0" fillId="0" borderId="0" xfId="0" applyAlignment="1" applyProtection="1">
      <alignment horizontal="center"/>
    </xf>
    <xf numFmtId="0" fontId="6" fillId="0" borderId="0" xfId="0" applyFont="1" applyAlignment="1" applyProtection="1">
      <alignment horizontal="right"/>
    </xf>
    <xf numFmtId="0" fontId="0" fillId="0" borderId="0" xfId="0" applyBorder="1" applyAlignment="1" applyProtection="1">
      <alignment wrapText="1"/>
    </xf>
    <xf numFmtId="0" fontId="17" fillId="2" borderId="0" xfId="0" applyFont="1" applyFill="1" applyAlignment="1" applyProtection="1">
      <alignment wrapText="1"/>
    </xf>
    <xf numFmtId="9" fontId="17" fillId="2" borderId="0" xfId="0" applyNumberFormat="1" applyFont="1" applyFill="1" applyAlignment="1" applyProtection="1">
      <alignment wrapText="1"/>
    </xf>
    <xf numFmtId="0" fontId="17" fillId="2" borderId="0" xfId="0" applyFont="1" applyFill="1" applyAlignment="1" applyProtection="1">
      <alignment horizontal="center" wrapText="1"/>
    </xf>
    <xf numFmtId="0" fontId="8" fillId="0" borderId="1" xfId="0" applyFont="1" applyBorder="1" applyAlignment="1" applyProtection="1">
      <alignment horizontal="left" wrapText="1" indent="1"/>
    </xf>
    <xf numFmtId="0" fontId="9" fillId="0" borderId="1" xfId="0" applyFont="1" applyBorder="1" applyProtection="1"/>
    <xf numFmtId="9" fontId="9" fillId="0" borderId="1" xfId="0" applyNumberFormat="1" applyFont="1" applyBorder="1" applyProtection="1"/>
    <xf numFmtId="0" fontId="6" fillId="3" borderId="1" xfId="0" applyFont="1" applyFill="1" applyBorder="1" applyAlignment="1" applyProtection="1">
      <alignment horizontal="center"/>
    </xf>
    <xf numFmtId="9" fontId="11" fillId="0" borderId="1" xfId="0" applyNumberFormat="1" applyFont="1" applyBorder="1" applyAlignment="1" applyProtection="1">
      <alignment horizontal="left" wrapText="1" indent="2"/>
    </xf>
    <xf numFmtId="0" fontId="0" fillId="0" borderId="11" xfId="0" applyBorder="1" applyProtection="1"/>
    <xf numFmtId="0" fontId="0" fillId="0" borderId="11" xfId="0" applyBorder="1" applyAlignment="1" applyProtection="1">
      <alignment wrapText="1"/>
    </xf>
    <xf numFmtId="0" fontId="11" fillId="0" borderId="1" xfId="0" applyFont="1" applyBorder="1" applyAlignment="1" applyProtection="1">
      <alignment horizontal="left" wrapText="1" indent="3"/>
    </xf>
    <xf numFmtId="0" fontId="0" fillId="3" borderId="1" xfId="0" applyFill="1" applyBorder="1" applyAlignment="1" applyProtection="1">
      <alignment horizontal="left" indent="1"/>
    </xf>
    <xf numFmtId="0" fontId="11" fillId="0" borderId="11" xfId="0" applyFont="1" applyFill="1" applyBorder="1" applyAlignment="1" applyProtection="1">
      <alignment horizontal="left" wrapText="1" indent="2"/>
    </xf>
    <xf numFmtId="9" fontId="11" fillId="0" borderId="11" xfId="0" applyNumberFormat="1" applyFont="1" applyFill="1" applyBorder="1" applyAlignment="1" applyProtection="1">
      <alignment horizontal="left" wrapText="1" indent="2"/>
    </xf>
    <xf numFmtId="0" fontId="0" fillId="0" borderId="14" xfId="0" applyBorder="1" applyAlignment="1" applyProtection="1">
      <alignment horizontal="center"/>
    </xf>
    <xf numFmtId="2" fontId="9" fillId="0" borderId="1" xfId="0" applyNumberFormat="1" applyFont="1" applyBorder="1" applyProtection="1"/>
    <xf numFmtId="0" fontId="7" fillId="2" borderId="1" xfId="0" applyFont="1" applyFill="1" applyBorder="1" applyAlignment="1" applyProtection="1">
      <alignment wrapText="1"/>
    </xf>
    <xf numFmtId="9" fontId="7" fillId="2" borderId="1" xfId="0" applyNumberFormat="1" applyFont="1" applyFill="1" applyBorder="1" applyAlignment="1" applyProtection="1">
      <alignment wrapText="1"/>
    </xf>
    <xf numFmtId="0" fontId="7" fillId="2" borderId="1" xfId="0" applyFont="1" applyFill="1" applyBorder="1" applyAlignment="1" applyProtection="1">
      <alignment horizontal="center" wrapText="1"/>
    </xf>
    <xf numFmtId="9" fontId="8" fillId="0" borderId="1" xfId="0" applyNumberFormat="1" applyFont="1" applyBorder="1" applyAlignment="1" applyProtection="1">
      <alignment horizontal="left" wrapText="1" indent="1"/>
    </xf>
    <xf numFmtId="9" fontId="6" fillId="0" borderId="1" xfId="0" applyNumberFormat="1" applyFont="1" applyBorder="1" applyAlignment="1" applyProtection="1">
      <alignment horizontal="left" indent="1"/>
    </xf>
    <xf numFmtId="9" fontId="8" fillId="0" borderId="1" xfId="0" applyNumberFormat="1" applyFont="1" applyFill="1" applyBorder="1" applyAlignment="1" applyProtection="1">
      <alignment horizontal="left" wrapText="1" indent="1"/>
    </xf>
    <xf numFmtId="2" fontId="6" fillId="0" borderId="1" xfId="0" applyNumberFormat="1" applyFont="1" applyBorder="1" applyProtection="1"/>
    <xf numFmtId="0" fontId="6" fillId="0" borderId="1" xfId="0" applyFont="1" applyBorder="1" applyAlignment="1" applyProtection="1">
      <alignment horizontal="center"/>
    </xf>
    <xf numFmtId="0" fontId="0" fillId="0" borderId="10" xfId="0" applyBorder="1" applyProtection="1"/>
    <xf numFmtId="9" fontId="0" fillId="0" borderId="10" xfId="0" applyNumberFormat="1" applyBorder="1" applyProtection="1"/>
    <xf numFmtId="0" fontId="18" fillId="0" borderId="0" xfId="1" applyFont="1" applyBorder="1" applyAlignment="1" applyProtection="1">
      <alignment horizontal="center"/>
    </xf>
    <xf numFmtId="0" fontId="18" fillId="0" borderId="1" xfId="1" applyFont="1" applyBorder="1" applyAlignment="1" applyProtection="1">
      <alignment horizontal="center"/>
    </xf>
    <xf numFmtId="9" fontId="18" fillId="0" borderId="1" xfId="1" applyNumberFormat="1" applyFont="1" applyBorder="1" applyAlignment="1" applyProtection="1">
      <alignment horizontal="center"/>
    </xf>
    <xf numFmtId="0" fontId="1" fillId="0" borderId="0" xfId="1" applyBorder="1" applyAlignment="1" applyProtection="1">
      <alignment horizontal="center"/>
    </xf>
    <xf numFmtId="0" fontId="1" fillId="0" borderId="1" xfId="1" applyBorder="1" applyAlignment="1" applyProtection="1">
      <alignment horizontal="center"/>
    </xf>
    <xf numFmtId="9" fontId="1" fillId="0" borderId="1" xfId="1" applyNumberFormat="1" applyBorder="1" applyProtection="1"/>
    <xf numFmtId="0" fontId="11" fillId="0" borderId="1" xfId="0" applyFont="1" applyFill="1" applyBorder="1" applyAlignment="1" applyProtection="1">
      <alignment horizontal="left" wrapText="1" indent="3"/>
      <protection locked="0"/>
    </xf>
    <xf numFmtId="2" fontId="14" fillId="0" borderId="1" xfId="0" applyNumberFormat="1" applyFont="1" applyBorder="1" applyProtection="1"/>
    <xf numFmtId="164" fontId="9" fillId="0" borderId="1" xfId="0" applyNumberFormat="1" applyFont="1" applyBorder="1" applyAlignment="1" applyProtection="1">
      <alignment wrapText="1"/>
      <protection locked="0"/>
    </xf>
    <xf numFmtId="10" fontId="9" fillId="0" borderId="1" xfId="0" applyNumberFormat="1" applyFont="1" applyBorder="1" applyAlignment="1" applyProtection="1">
      <alignment wrapText="1"/>
      <protection locked="0"/>
    </xf>
    <xf numFmtId="10" fontId="0" fillId="0" borderId="1" xfId="0" applyNumberFormat="1" applyBorder="1" applyAlignment="1" applyProtection="1">
      <alignment wrapText="1"/>
      <protection locked="0"/>
    </xf>
    <xf numFmtId="9" fontId="13" fillId="0" borderId="1" xfId="0" applyNumberFormat="1" applyFont="1" applyFill="1" applyBorder="1" applyAlignment="1" applyProtection="1">
      <alignment horizontal="left" wrapText="1"/>
    </xf>
    <xf numFmtId="0" fontId="12" fillId="0" borderId="14" xfId="0" applyNumberFormat="1" applyFont="1" applyBorder="1" applyAlignment="1" applyProtection="1"/>
    <xf numFmtId="0" fontId="0" fillId="0" borderId="0" xfId="0" applyNumberFormat="1" applyBorder="1" applyAlignment="1" applyProtection="1"/>
    <xf numFmtId="0" fontId="6" fillId="0" borderId="0" xfId="0" applyNumberFormat="1" applyFont="1" applyBorder="1" applyAlignment="1" applyProtection="1">
      <alignment wrapText="1"/>
    </xf>
    <xf numFmtId="0" fontId="0" fillId="0" borderId="0" xfId="0" applyNumberFormat="1" applyProtection="1"/>
    <xf numFmtId="0" fontId="6" fillId="0" borderId="0" xfId="0" applyNumberFormat="1" applyFont="1" applyBorder="1" applyAlignment="1" applyProtection="1"/>
    <xf numFmtId="0" fontId="14" fillId="0" borderId="1" xfId="0" applyFont="1" applyBorder="1" applyAlignment="1" applyProtection="1">
      <alignment wrapText="1"/>
    </xf>
    <xf numFmtId="0" fontId="14" fillId="3" borderId="1" xfId="0" applyFont="1" applyFill="1" applyBorder="1" applyAlignment="1" applyProtection="1">
      <alignment horizontal="center"/>
    </xf>
    <xf numFmtId="0" fontId="4" fillId="0" borderId="0" xfId="0" applyFont="1" applyAlignment="1" applyProtection="1">
      <alignment horizontal="center"/>
    </xf>
    <xf numFmtId="0" fontId="5" fillId="0" borderId="0" xfId="0" applyFont="1" applyAlignment="1" applyProtection="1">
      <alignment horizontal="center"/>
    </xf>
    <xf numFmtId="0" fontId="6" fillId="0" borderId="12" xfId="0" applyFont="1" applyBorder="1" applyAlignment="1" applyProtection="1">
      <alignment horizontal="right"/>
      <protection locked="0"/>
    </xf>
    <xf numFmtId="0" fontId="0" fillId="0" borderId="0" xfId="0" applyAlignment="1" applyProtection="1">
      <alignment horizontal="center"/>
    </xf>
    <xf numFmtId="0" fontId="0" fillId="0" borderId="0" xfId="0" applyBorder="1" applyAlignment="1" applyProtection="1">
      <alignment wrapText="1"/>
    </xf>
    <xf numFmtId="0" fontId="18" fillId="0" borderId="0" xfId="1" applyFont="1" applyAlignment="1" applyProtection="1">
      <alignment horizontal="center"/>
    </xf>
    <xf numFmtId="0" fontId="8" fillId="0" borderId="13" xfId="0" applyFont="1" applyFill="1" applyBorder="1" applyAlignment="1" applyProtection="1">
      <alignment horizontal="left" wrapText="1" indent="1"/>
    </xf>
    <xf numFmtId="0" fontId="8" fillId="0" borderId="14" xfId="0" applyFont="1" applyFill="1" applyBorder="1" applyAlignment="1" applyProtection="1">
      <alignment horizontal="left" wrapText="1" indent="1"/>
    </xf>
    <xf numFmtId="0" fontId="13" fillId="0" borderId="13" xfId="0" applyFont="1" applyFill="1" applyBorder="1" applyAlignment="1" applyProtection="1">
      <alignment horizontal="left" wrapText="1"/>
    </xf>
    <xf numFmtId="0" fontId="13" fillId="0" borderId="14" xfId="0" applyFont="1" applyFill="1" applyBorder="1" applyAlignment="1" applyProtection="1">
      <alignment horizontal="left" wrapText="1"/>
    </xf>
    <xf numFmtId="0" fontId="6" fillId="0" borderId="11" xfId="0" applyFont="1" applyBorder="1" applyAlignment="1" applyProtection="1">
      <alignment horizontal="right"/>
      <protection locked="0"/>
    </xf>
    <xf numFmtId="0" fontId="15" fillId="0" borderId="15"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1" fillId="0" borderId="10" xfId="0" applyFont="1" applyBorder="1" applyAlignment="1" applyProtection="1">
      <alignment horizontal="left" wrapText="1" indent="2"/>
    </xf>
    <xf numFmtId="0" fontId="0" fillId="0" borderId="0" xfId="0" applyProtection="1"/>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25" fillId="0" borderId="20" xfId="3" applyBorder="1" applyAlignment="1">
      <alignment vertical="center" wrapText="1"/>
    </xf>
    <xf numFmtId="0" fontId="11" fillId="0" borderId="0" xfId="0" applyFont="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19" xfId="0" applyFont="1" applyBorder="1" applyAlignment="1">
      <alignment vertical="center" wrapText="1"/>
    </xf>
    <xf numFmtId="0" fontId="25" fillId="0" borderId="0" xfId="3" applyAlignment="1">
      <alignment vertical="center"/>
    </xf>
  </cellXfs>
  <cellStyles count="4">
    <cellStyle name="Hyperlink" xfId="3" builtinId="8"/>
    <cellStyle name="Normal" xfId="0" builtinId="0"/>
    <cellStyle name="Normal 2" xfId="1"/>
    <cellStyle name="Percent 2" xfId="2"/>
  </cellStyles>
  <dxfs count="6">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3800475</xdr:colOff>
      <xdr:row>0</xdr:row>
      <xdr:rowOff>57150</xdr:rowOff>
    </xdr:from>
    <xdr:to>
      <xdr:col>6</xdr:col>
      <xdr:colOff>619125</xdr:colOff>
      <xdr:row>4</xdr:row>
      <xdr:rowOff>76200</xdr:rowOff>
    </xdr:to>
    <xdr:pic>
      <xdr:nvPicPr>
        <xdr:cNvPr id="1067" name="Picture 1" descr="RU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7825" y="57150"/>
          <a:ext cx="10001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ocuments%20and%20Settings/Fernando/My%20Documents/UPRM/Courses/ICOM5047/Projects/2006-2/Project%20Evaluations/A-Sched%20Project%20Evaluation%20and%20Outcome%20Assessment.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ernando Vega" refreshedDate="39222.810538888887" createdVersion="1" refreshedVersion="2" recordCount="59" upgradeOnRefresh="1">
  <cacheSource type="worksheet">
    <worksheetSource ref="A15:E74" sheet="Final Report Evaluation" r:id="rId2"/>
  </cacheSource>
  <cacheFields count="5">
    <cacheField name="Category" numFmtId="0">
      <sharedItems containsBlank="1"/>
    </cacheField>
    <cacheField name="Point Value [0..5]" numFmtId="0">
      <sharedItems containsBlank="1" containsMixedTypes="1" containsNumber="1" minValue="0" maxValue="5" count="15">
        <n v="5"/>
        <n v="4.25"/>
        <n v="2"/>
        <n v="3.3333333333333335"/>
        <n v="3"/>
        <n v="3.1666666666666665"/>
        <n v="4"/>
        <n v="0"/>
        <n v="3.5"/>
        <n v="2.6"/>
        <n v="1.5"/>
        <n v="4.5"/>
        <m/>
        <n v="2.1366666666666667"/>
        <s v="Point Value [0..5]"/>
      </sharedItems>
    </cacheField>
    <cacheField name="% Weight" numFmtId="0">
      <sharedItems containsBlank="1" containsMixedTypes="1" containsNumber="1" minValue="0.01" maxValue="0.95" count="8">
        <n v="0.01"/>
        <m/>
        <n v="0.1"/>
        <n v="0.05"/>
        <n v="0.15"/>
        <n v="0.02"/>
        <n v="0.95"/>
        <s v="% Weight"/>
      </sharedItems>
    </cacheField>
    <cacheField name="Comments" numFmtId="0">
      <sharedItems containsBlank="1" count="14">
        <m/>
        <s v="Only briefly in the executive summary but not in the introduction"/>
        <s v="It refers to two product competitors only"/>
        <s v="Totally misplaced in the report. They were in the methods section."/>
        <s v="Only in the legal aspects"/>
        <s v="Only briefly in the executive summary and the results and discussion section"/>
        <s v="In the design criteria section"/>
        <s v="Brief account of legal aspect in the design criteria section"/>
        <s v="In the results and discussion section"/>
        <s v="Only refers to the administration module"/>
        <s v="Do not present future work other than the administration module but do not identify other uses that could increase marketability"/>
        <s v="Only lists three references and the format for the final report of previous team is not adequate."/>
        <s v="Comments"/>
        <s v="Has a lot of misplaced information. Looks like guidelines were not read carefully enough."/>
      </sharedItems>
    </cacheField>
    <cacheField name="Course Outcome" numFmtId="0">
      <sharedItems containsBlank="1" count="14">
        <m/>
        <s v="Outcome 08"/>
        <s v="Outcome 10"/>
        <s v="Outcome 12"/>
        <s v="Outcome 02"/>
        <s v="Outcome 11"/>
        <s v="Outcome 05"/>
        <s v="Outcome 09"/>
        <s v="Outcome 13"/>
        <s v="Outcome 01"/>
        <s v="Outcome 06"/>
        <s v="Outcome 04"/>
        <s v="Outcome 07"/>
        <s v="Course Outcom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s v="Title Page"/>
    <x v="0"/>
    <x v="0"/>
    <x v="0"/>
    <x v="0"/>
  </r>
  <r>
    <s v="Contains University, department, title, names, date and logo"/>
    <x v="0"/>
    <x v="1"/>
    <x v="0"/>
    <x v="0"/>
  </r>
  <r>
    <s v="Executive summary"/>
    <x v="1"/>
    <x v="2"/>
    <x v="0"/>
    <x v="0"/>
  </r>
  <r>
    <s v="Gives a brief and effective high-level description of system"/>
    <x v="0"/>
    <x v="1"/>
    <x v="0"/>
    <x v="1"/>
  </r>
  <r>
    <s v="Summarizes deliverables and products as related to objectives and specs"/>
    <x v="0"/>
    <x v="1"/>
    <x v="0"/>
    <x v="1"/>
  </r>
  <r>
    <s v="Summarizes budget analysis with final spenditure"/>
    <x v="0"/>
    <x v="1"/>
    <x v="0"/>
    <x v="2"/>
  </r>
  <r>
    <s v="Presents actual or potential customers/market"/>
    <x v="2"/>
    <x v="1"/>
    <x v="0"/>
    <x v="3"/>
  </r>
  <r>
    <s v="Introduction"/>
    <x v="3"/>
    <x v="3"/>
    <x v="0"/>
    <x v="0"/>
  </r>
  <r>
    <s v="Reviews problem description and project objectives"/>
    <x v="4"/>
    <x v="1"/>
    <x v="1"/>
    <x v="4"/>
  </r>
  <r>
    <s v="Presents and analizes relevant and current literature related to all aspects of the project"/>
    <x v="2"/>
    <x v="1"/>
    <x v="2"/>
    <x v="5"/>
  </r>
  <r>
    <s v="Presents the organization of the rest of the report"/>
    <x v="0"/>
    <x v="1"/>
    <x v="0"/>
    <x v="1"/>
  </r>
  <r>
    <s v="Design Criteria and Specifications"/>
    <x v="5"/>
    <x v="4"/>
    <x v="0"/>
    <x v="0"/>
  </r>
  <r>
    <s v="Describes all the system specifications"/>
    <x v="6"/>
    <x v="1"/>
    <x v="3"/>
    <x v="1"/>
  </r>
  <r>
    <s v="Describes the Design Criteria"/>
    <x v="6"/>
    <x v="1"/>
    <x v="3"/>
    <x v="6"/>
  </r>
  <r>
    <s v="Describes the design/implementation/testing tools and how they were used"/>
    <x v="4"/>
    <x v="1"/>
    <x v="4"/>
    <x v="7"/>
  </r>
  <r>
    <s v="Analyzes the constraints and limitations of the system"/>
    <x v="6"/>
    <x v="1"/>
    <x v="0"/>
    <x v="8"/>
  </r>
  <r>
    <s v="Analyzes the constraints and limitations during the design and implementation of the system and how they affected system specs"/>
    <x v="6"/>
    <x v="1"/>
    <x v="0"/>
    <x v="8"/>
  </r>
  <r>
    <s v="Analyzes the minimum/recommended requirements of HW and SW for the system to run properly"/>
    <x v="7"/>
    <x v="1"/>
    <x v="0"/>
    <x v="6"/>
  </r>
  <r>
    <s v="Methods and approach to the solution"/>
    <x v="2"/>
    <x v="4"/>
    <x v="0"/>
    <x v="0"/>
  </r>
  <r>
    <s v="Presents and account of the activities in the project"/>
    <x v="7"/>
    <x v="1"/>
    <x v="0"/>
    <x v="9"/>
  </r>
  <r>
    <s v="Describes how the specs of the system were tested and validated"/>
    <x v="2"/>
    <x v="1"/>
    <x v="0"/>
    <x v="10"/>
  </r>
  <r>
    <s v="Presents the organization of the team and any adjustments needed during the project"/>
    <x v="7"/>
    <x v="1"/>
    <x v="0"/>
    <x v="11"/>
  </r>
  <r>
    <s v="Describes and justifies changes in schedule"/>
    <x v="6"/>
    <x v="1"/>
    <x v="5"/>
    <x v="9"/>
  </r>
  <r>
    <s v="Describes contingency measures for changes in schedule"/>
    <x v="6"/>
    <x v="1"/>
    <x v="5"/>
    <x v="9"/>
  </r>
  <r>
    <s v="Market Overview"/>
    <x v="8"/>
    <x v="3"/>
    <x v="0"/>
    <x v="0"/>
  </r>
  <r>
    <s v="Presents system users both current and potential"/>
    <x v="6"/>
    <x v="1"/>
    <x v="0"/>
    <x v="3"/>
  </r>
  <r>
    <s v="Identifies competitors and how the system compares with competition"/>
    <x v="4"/>
    <x v="1"/>
    <x v="0"/>
    <x v="3"/>
  </r>
  <r>
    <s v="Results and Discussion"/>
    <x v="9"/>
    <x v="2"/>
    <x v="0"/>
    <x v="0"/>
  </r>
  <r>
    <s v="Presents the technical results of the project"/>
    <x v="7"/>
    <x v="1"/>
    <x v="0"/>
    <x v="1"/>
  </r>
  <r>
    <s v="Presents and analyzes the ethical aspects of the project"/>
    <x v="6"/>
    <x v="1"/>
    <x v="6"/>
    <x v="12"/>
  </r>
  <r>
    <s v="Presents and analyzes the legal aspects of the project"/>
    <x v="2"/>
    <x v="1"/>
    <x v="7"/>
    <x v="12"/>
  </r>
  <r>
    <s v="Presents and analyzes the environmental impact of the project"/>
    <x v="4"/>
    <x v="1"/>
    <x v="7"/>
    <x v="12"/>
  </r>
  <r>
    <s v="Presents and analyzes the social aspects of the project"/>
    <x v="6"/>
    <x v="1"/>
    <x v="6"/>
    <x v="12"/>
  </r>
  <r>
    <s v="Budget Analysis"/>
    <x v="6"/>
    <x v="4"/>
    <x v="0"/>
    <x v="0"/>
  </r>
  <r>
    <s v="Describes and analizes actual spenditure"/>
    <x v="6"/>
    <x v="1"/>
    <x v="8"/>
    <x v="2"/>
  </r>
  <r>
    <s v="Compares and justifies actual spenditure vs. Budget"/>
    <x v="6"/>
    <x v="1"/>
    <x v="8"/>
    <x v="2"/>
  </r>
  <r>
    <s v="Conclusions and Future Work"/>
    <x v="10"/>
    <x v="2"/>
    <x v="0"/>
    <x v="0"/>
  </r>
  <r>
    <s v="Presents conclusions of project as related to methods and approach"/>
    <x v="4"/>
    <x v="1"/>
    <x v="0"/>
    <x v="9"/>
  </r>
  <r>
    <s v="Presents conclusions of project as related to technical, economic, market, ethical, legal, environmental and social aspects"/>
    <x v="7"/>
    <x v="1"/>
    <x v="0"/>
    <x v="9"/>
  </r>
  <r>
    <s v="Future work"/>
    <x v="4"/>
    <x v="3"/>
    <x v="0"/>
    <x v="0"/>
  </r>
  <r>
    <s v="Describes future work as related to system developed"/>
    <x v="6"/>
    <x v="1"/>
    <x v="9"/>
    <x v="1"/>
  </r>
  <r>
    <s v="Describes future work as related to system improvement and potential market"/>
    <x v="2"/>
    <x v="1"/>
    <x v="10"/>
    <x v="3"/>
  </r>
  <r>
    <s v="Bibliographic References"/>
    <x v="10"/>
    <x v="5"/>
    <x v="0"/>
    <x v="0"/>
  </r>
  <r>
    <s v="Uses biblographic references in the report body"/>
    <x v="7"/>
    <x v="1"/>
    <x v="0"/>
    <x v="12"/>
  </r>
  <r>
    <s v="Lists the bibliographic references in a section of the report"/>
    <x v="4"/>
    <x v="1"/>
    <x v="11"/>
    <x v="12"/>
  </r>
  <r>
    <s v="Appendices"/>
    <x v="11"/>
    <x v="5"/>
    <x v="0"/>
    <x v="0"/>
  </r>
  <r>
    <s v="Includes a list of symbols and glosary as needed"/>
    <x v="12"/>
    <x v="1"/>
    <x v="0"/>
    <x v="1"/>
  </r>
  <r>
    <s v="Included sufficient appendices for detailed technical information and documentation"/>
    <x v="0"/>
    <x v="1"/>
    <x v="0"/>
    <x v="9"/>
  </r>
  <r>
    <s v="Included appendices for additional information not suitable for the body of the report, for example user manuals, installation instructions, readme files, etc."/>
    <x v="6"/>
    <x v="1"/>
    <x v="0"/>
    <x v="1"/>
  </r>
  <r>
    <s v="Subtotal"/>
    <x v="13"/>
    <x v="6"/>
    <x v="0"/>
    <x v="0"/>
  </r>
  <r>
    <m/>
    <x v="12"/>
    <x v="1"/>
    <x v="0"/>
    <x v="0"/>
  </r>
  <r>
    <s v="Category"/>
    <x v="14"/>
    <x v="7"/>
    <x v="12"/>
    <x v="13"/>
  </r>
  <r>
    <s v="Overall Document form and style"/>
    <x v="4"/>
    <x v="3"/>
    <x v="0"/>
    <x v="0"/>
  </r>
  <r>
    <s v="Final report has a professional style and presentation"/>
    <x v="4"/>
    <x v="1"/>
    <x v="0"/>
    <x v="1"/>
  </r>
  <r>
    <s v="Document is well organized and includes a table of contents, list of figures, list of tables"/>
    <x v="4"/>
    <x v="1"/>
    <x v="13"/>
    <x v="1"/>
  </r>
  <r>
    <s v="Documents uses correct grammar and composition"/>
    <x v="4"/>
    <x v="1"/>
    <x v="0"/>
    <x v="1"/>
  </r>
  <r>
    <s v="Uses adequate language and vocabulary variety"/>
    <x v="4"/>
    <x v="1"/>
    <x v="0"/>
    <x v="1"/>
  </r>
  <r>
    <s v="Uses argumentation or bibliographic references to support statements"/>
    <x v="4"/>
    <x v="1"/>
    <x v="0"/>
    <x v="1"/>
  </r>
  <r>
    <s v="Document is clear and concise"/>
    <x v="4"/>
    <x v="1"/>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A3:B19" firstHeaderRow="2" firstDataRow="2" firstDataCol="1"/>
  <pivotFields count="5">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5">
        <item x="13"/>
        <item x="9"/>
        <item x="4"/>
        <item x="11"/>
        <item x="6"/>
        <item x="10"/>
        <item x="12"/>
        <item x="1"/>
        <item x="7"/>
        <item x="2"/>
        <item x="5"/>
        <item x="3"/>
        <item x="8"/>
        <item x="0"/>
        <item t="default"/>
      </items>
    </pivotField>
  </pivotFields>
  <rowFields count="1">
    <field x="4"/>
  </rowFields>
  <rowItems count="15">
    <i>
      <x/>
    </i>
    <i>
      <x v="1"/>
    </i>
    <i>
      <x v="2"/>
    </i>
    <i>
      <x v="3"/>
    </i>
    <i>
      <x v="4"/>
    </i>
    <i>
      <x v="5"/>
    </i>
    <i>
      <x v="6"/>
    </i>
    <i>
      <x v="7"/>
    </i>
    <i>
      <x v="8"/>
    </i>
    <i>
      <x v="9"/>
    </i>
    <i>
      <x v="10"/>
    </i>
    <i>
      <x v="11"/>
    </i>
    <i>
      <x v="12"/>
    </i>
    <i>
      <x v="13"/>
    </i>
    <i t="grand">
      <x/>
    </i>
  </rowItems>
  <colItems count="1">
    <i/>
  </colItems>
  <dataFields count="1">
    <dataField name="Average of Point Value [0..5]" fld="1" subtotal="average" baseField="0" baseItem="0"/>
  </dataFields>
  <formats count="6">
    <format dxfId="5">
      <pivotArea outline="0" fieldPosition="0">
        <references count="1">
          <reference field="4" count="13" selected="0">
            <x v="0"/>
            <x v="1"/>
            <x v="2"/>
            <x v="3"/>
            <x v="4"/>
            <x v="5"/>
            <x v="6"/>
            <x v="7"/>
            <x v="8"/>
            <x v="9"/>
            <x v="10"/>
            <x v="11"/>
            <x v="12"/>
          </reference>
        </references>
      </pivotArea>
    </format>
    <format dxfId="4">
      <pivotArea type="origin" dataOnly="0" labelOnly="1" outline="0" fieldPosition="0"/>
    </format>
    <format dxfId="3">
      <pivotArea field="4" type="button" dataOnly="0" labelOnly="1" outline="0" axis="axisRow" fieldPosition="0"/>
    </format>
    <format dxfId="2">
      <pivotArea type="topRight" dataOnly="0" labelOnly="1" outline="0" fieldPosition="0"/>
    </format>
    <format dxfId="1">
      <pivotArea dataOnly="0" labelOnly="1" outline="0" fieldPosition="0">
        <references count="1">
          <reference field="4" count="13">
            <x v="0"/>
            <x v="1"/>
            <x v="2"/>
            <x v="3"/>
            <x v="4"/>
            <x v="5"/>
            <x v="6"/>
            <x v="7"/>
            <x v="8"/>
            <x v="9"/>
            <x v="10"/>
            <x v="11"/>
            <x v="12"/>
          </reference>
        </references>
      </pivotArea>
    </format>
    <format dxfId="0">
      <pivotArea outline="0" fieldPosition="0">
        <references count="1">
          <reference field="4" count="12" selected="0">
            <x v="1"/>
            <x v="2"/>
            <x v="3"/>
            <x v="4"/>
            <x v="5"/>
            <x v="6"/>
            <x v="7"/>
            <x v="8"/>
            <x v="9"/>
            <x v="10"/>
            <x v="11"/>
            <x v="1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8"/>
  <sheetViews>
    <sheetView topLeftCell="A100" zoomScaleNormal="100" workbookViewId="0">
      <selection activeCell="A110" sqref="A110:B110"/>
    </sheetView>
  </sheetViews>
  <sheetFormatPr defaultRowHeight="12.75" x14ac:dyDescent="0.2"/>
  <cols>
    <col min="1" max="1" width="61.85546875" customWidth="1"/>
    <col min="2" max="2" width="28.5703125" style="33" customWidth="1"/>
    <col min="3" max="3" width="10.5703125" style="89" customWidth="1"/>
    <col min="4" max="4" width="10.140625" customWidth="1"/>
    <col min="5" max="5" width="10" customWidth="1"/>
    <col min="6" max="6" width="62.7109375" style="5" customWidth="1"/>
    <col min="7" max="7" width="15.140625" style="76" customWidth="1"/>
  </cols>
  <sheetData>
    <row r="1" spans="1:7" ht="20.25" x14ac:dyDescent="0.3">
      <c r="A1" s="139" t="s">
        <v>0</v>
      </c>
      <c r="B1" s="139"/>
      <c r="C1" s="139"/>
      <c r="D1" s="139"/>
      <c r="E1" s="139"/>
      <c r="F1" s="139"/>
      <c r="G1" s="139"/>
    </row>
    <row r="2" spans="1:7" ht="20.25" x14ac:dyDescent="0.3">
      <c r="A2" s="139" t="s">
        <v>1</v>
      </c>
      <c r="B2" s="139"/>
      <c r="C2" s="139"/>
      <c r="D2" s="139"/>
      <c r="E2" s="139"/>
      <c r="F2" s="139"/>
      <c r="G2" s="139"/>
    </row>
    <row r="3" spans="1:7" ht="20.25" x14ac:dyDescent="0.3">
      <c r="A3" s="139" t="s">
        <v>2</v>
      </c>
      <c r="B3" s="139"/>
      <c r="C3" s="139"/>
      <c r="D3" s="139"/>
      <c r="E3" s="139"/>
      <c r="F3" s="139"/>
      <c r="G3" s="139"/>
    </row>
    <row r="4" spans="1:7" x14ac:dyDescent="0.2">
      <c r="A4" s="142"/>
      <c r="B4" s="142"/>
      <c r="C4" s="142"/>
      <c r="D4" s="142"/>
      <c r="E4" s="142"/>
      <c r="F4" s="142"/>
      <c r="G4" s="142"/>
    </row>
    <row r="5" spans="1:7" ht="18" x14ac:dyDescent="0.25">
      <c r="A5" s="140" t="s">
        <v>111</v>
      </c>
      <c r="B5" s="140"/>
      <c r="C5" s="140"/>
      <c r="D5" s="140"/>
      <c r="E5" s="140"/>
      <c r="F5" s="140"/>
      <c r="G5" s="140"/>
    </row>
    <row r="6" spans="1:7" x14ac:dyDescent="0.2">
      <c r="A6" s="142"/>
      <c r="B6" s="142"/>
      <c r="C6" s="142"/>
      <c r="D6" s="142"/>
      <c r="E6" s="142"/>
      <c r="F6" s="142"/>
      <c r="G6" s="142"/>
    </row>
    <row r="7" spans="1:7" x14ac:dyDescent="0.2">
      <c r="A7" s="92" t="s">
        <v>3</v>
      </c>
      <c r="B7" s="141"/>
      <c r="C7" s="141"/>
      <c r="D7" s="141"/>
      <c r="E7" s="141"/>
      <c r="F7" s="143"/>
      <c r="G7" s="143"/>
    </row>
    <row r="8" spans="1:7" x14ac:dyDescent="0.2">
      <c r="A8" s="92" t="s">
        <v>4</v>
      </c>
      <c r="B8" s="149"/>
      <c r="C8" s="149"/>
      <c r="D8" s="149"/>
      <c r="E8" s="149"/>
      <c r="F8" s="143"/>
      <c r="G8" s="143"/>
    </row>
    <row r="9" spans="1:7" x14ac:dyDescent="0.2">
      <c r="A9" s="92" t="s">
        <v>5</v>
      </c>
      <c r="B9" s="149"/>
      <c r="C9" s="149"/>
      <c r="D9" s="149"/>
      <c r="E9" s="149"/>
      <c r="F9" s="143"/>
      <c r="G9" s="143"/>
    </row>
    <row r="10" spans="1:7" x14ac:dyDescent="0.2">
      <c r="A10" s="92" t="s">
        <v>6</v>
      </c>
      <c r="B10" s="149"/>
      <c r="C10" s="149"/>
      <c r="D10" s="149"/>
      <c r="E10" s="149"/>
      <c r="F10" s="143"/>
      <c r="G10" s="143"/>
    </row>
    <row r="11" spans="1:7" x14ac:dyDescent="0.2">
      <c r="A11" s="92" t="s">
        <v>7</v>
      </c>
      <c r="B11" s="149"/>
      <c r="C11" s="149"/>
      <c r="D11" s="149"/>
      <c r="E11" s="149"/>
      <c r="F11" s="143"/>
      <c r="G11" s="143"/>
    </row>
    <row r="12" spans="1:7" x14ac:dyDescent="0.2">
      <c r="A12" s="92" t="s">
        <v>8</v>
      </c>
      <c r="B12" s="149"/>
      <c r="C12" s="149"/>
      <c r="D12" s="149"/>
      <c r="E12" s="149"/>
      <c r="F12" s="143"/>
      <c r="G12" s="143"/>
    </row>
    <row r="13" spans="1:7" x14ac:dyDescent="0.2">
      <c r="A13" s="92" t="s">
        <v>114</v>
      </c>
      <c r="B13" s="149"/>
      <c r="C13" s="149"/>
      <c r="D13" s="149"/>
      <c r="E13" s="149"/>
      <c r="F13" s="143"/>
      <c r="G13" s="143"/>
    </row>
    <row r="14" spans="1:7" x14ac:dyDescent="0.2">
      <c r="A14" s="154"/>
      <c r="B14" s="154"/>
      <c r="C14" s="154"/>
      <c r="D14" s="154"/>
      <c r="E14" s="154"/>
      <c r="F14" s="154"/>
      <c r="G14" s="154"/>
    </row>
    <row r="15" spans="1:7" s="77" customFormat="1" ht="31.5" x14ac:dyDescent="0.25">
      <c r="A15" s="94" t="s">
        <v>9</v>
      </c>
      <c r="B15" s="94" t="s">
        <v>145</v>
      </c>
      <c r="C15" s="95" t="s">
        <v>157</v>
      </c>
      <c r="D15" s="94" t="s">
        <v>158</v>
      </c>
      <c r="E15" s="94" t="s">
        <v>11</v>
      </c>
      <c r="F15" s="94" t="s">
        <v>12</v>
      </c>
      <c r="G15" s="96" t="s">
        <v>160</v>
      </c>
    </row>
    <row r="16" spans="1:7" ht="15.75" x14ac:dyDescent="0.25">
      <c r="A16" s="97" t="s">
        <v>121</v>
      </c>
      <c r="B16" s="47"/>
      <c r="C16" s="99">
        <f>AVERAGE(C17:C21)</f>
        <v>0</v>
      </c>
      <c r="D16" s="98">
        <f>AVERAGE(D17:D21)</f>
        <v>0</v>
      </c>
      <c r="E16" s="99">
        <v>0.1</v>
      </c>
      <c r="F16" s="128"/>
      <c r="G16" s="100"/>
    </row>
    <row r="17" spans="1:7" ht="15.75" x14ac:dyDescent="0.25">
      <c r="A17" s="49" t="s">
        <v>14</v>
      </c>
      <c r="B17" s="38"/>
      <c r="C17" s="101">
        <f>IF(B17=B$114,D$114,IF(B17=B$115,D$115,IF(B17=B$116,D$116,IF(B17=B$117,D$117,D$118))))</f>
        <v>0</v>
      </c>
      <c r="D17" s="49">
        <f>IF(B17=B$114,C$114,IF(B17=B$115,C$115,IF(B17=B$116,C$116,IF(B17=B$117,C$117,C$118))))</f>
        <v>0</v>
      </c>
      <c r="E17" s="50"/>
      <c r="F17" s="29"/>
      <c r="G17" s="83" t="s">
        <v>152</v>
      </c>
    </row>
    <row r="18" spans="1:7" ht="31.5" x14ac:dyDescent="0.25">
      <c r="A18" s="49" t="s">
        <v>16</v>
      </c>
      <c r="B18" s="38"/>
      <c r="C18" s="101">
        <f t="shared" ref="C18:C21" si="0">IF(B18=B$114,D$114,IF(B18=B$115,D$115,IF(B18=B$116,D$116,IF(B18=B$117,D$117,D$118))))</f>
        <v>0</v>
      </c>
      <c r="D18" s="49">
        <f t="shared" ref="D18:D21" si="1">IF(B18=B$114,C$114,IF(B18=B$115,C$115,IF(B18=B$116,C$116,IF(B18=B$117,C$117,C$118))))</f>
        <v>0</v>
      </c>
      <c r="E18" s="50"/>
      <c r="F18" s="29"/>
      <c r="G18" s="83" t="s">
        <v>152</v>
      </c>
    </row>
    <row r="19" spans="1:7" ht="31.5" x14ac:dyDescent="0.25">
      <c r="A19" s="49" t="s">
        <v>161</v>
      </c>
      <c r="B19" s="38"/>
      <c r="C19" s="101">
        <f t="shared" si="0"/>
        <v>0</v>
      </c>
      <c r="D19" s="49">
        <f t="shared" si="1"/>
        <v>0</v>
      </c>
      <c r="E19" s="50"/>
      <c r="F19" s="34"/>
      <c r="G19" s="83" t="s">
        <v>152</v>
      </c>
    </row>
    <row r="20" spans="1:7" ht="15.75" x14ac:dyDescent="0.25">
      <c r="A20" s="49" t="s">
        <v>112</v>
      </c>
      <c r="B20" s="38"/>
      <c r="C20" s="101">
        <f t="shared" si="0"/>
        <v>0</v>
      </c>
      <c r="D20" s="49">
        <f t="shared" si="1"/>
        <v>0</v>
      </c>
      <c r="E20" s="50"/>
      <c r="F20" s="29"/>
      <c r="G20" s="83" t="s">
        <v>152</v>
      </c>
    </row>
    <row r="21" spans="1:7" ht="15.75" x14ac:dyDescent="0.25">
      <c r="A21" s="49" t="s">
        <v>18</v>
      </c>
      <c r="B21" s="38"/>
      <c r="C21" s="101">
        <f t="shared" si="0"/>
        <v>0</v>
      </c>
      <c r="D21" s="49">
        <f t="shared" si="1"/>
        <v>0</v>
      </c>
      <c r="E21" s="50"/>
      <c r="F21" s="29"/>
      <c r="G21" s="83" t="s">
        <v>152</v>
      </c>
    </row>
    <row r="22" spans="1:7" s="33" customFormat="1" ht="15.75" x14ac:dyDescent="0.25">
      <c r="A22" s="153"/>
      <c r="B22" s="153"/>
      <c r="C22" s="153"/>
      <c r="D22" s="153"/>
      <c r="E22" s="153"/>
      <c r="F22" s="153"/>
      <c r="G22" s="153"/>
    </row>
    <row r="23" spans="1:7" ht="18.75" customHeight="1" x14ac:dyDescent="0.2">
      <c r="A23" s="150" t="s">
        <v>162</v>
      </c>
      <c r="B23" s="151"/>
      <c r="C23" s="151"/>
      <c r="D23" s="151"/>
      <c r="E23" s="151"/>
      <c r="F23" s="151"/>
      <c r="G23" s="152"/>
    </row>
    <row r="24" spans="1:7" ht="15.75" x14ac:dyDescent="0.25">
      <c r="A24" s="51" t="s">
        <v>122</v>
      </c>
      <c r="B24" s="47"/>
      <c r="C24" s="99">
        <f>AVERAGE(C25:C28)</f>
        <v>0</v>
      </c>
      <c r="D24" s="98">
        <f>AVERAGE(D25:D28)</f>
        <v>0</v>
      </c>
      <c r="E24" s="99">
        <v>0.05</v>
      </c>
      <c r="F24" s="129"/>
      <c r="G24" s="100"/>
    </row>
    <row r="25" spans="1:7" ht="47.25" x14ac:dyDescent="0.25">
      <c r="A25" s="104" t="s">
        <v>163</v>
      </c>
      <c r="B25" s="38"/>
      <c r="C25" s="101">
        <f t="shared" ref="C25:C60" si="2">IF(B25=B$114,D$114,IF(B25=B$115,D$115,IF(B25=B$116,D$116,IF(B25=B$117,D$117,D$118))))</f>
        <v>0</v>
      </c>
      <c r="D25" s="49">
        <f t="shared" ref="D25:D28" si="3">IF(B25=B$114,C$114,IF(B25=B$115,C$115,IF(B25=B$116,C$116,IF(B25=B$117,C$117,C$118))))</f>
        <v>0</v>
      </c>
      <c r="E25" s="50"/>
      <c r="F25" s="29"/>
      <c r="G25" s="73"/>
    </row>
    <row r="26" spans="1:7" s="33" customFormat="1" ht="31.5" x14ac:dyDescent="0.25">
      <c r="A26" s="104" t="s">
        <v>165</v>
      </c>
      <c r="B26" s="38"/>
      <c r="C26" s="101">
        <f t="shared" si="2"/>
        <v>0</v>
      </c>
      <c r="D26" s="49">
        <f t="shared" si="3"/>
        <v>0</v>
      </c>
      <c r="E26" s="50"/>
      <c r="F26" s="29"/>
      <c r="G26" s="73"/>
    </row>
    <row r="27" spans="1:7" ht="31.5" x14ac:dyDescent="0.25">
      <c r="A27" s="84" t="s">
        <v>21</v>
      </c>
      <c r="B27" s="38"/>
      <c r="C27" s="101">
        <f t="shared" si="2"/>
        <v>0</v>
      </c>
      <c r="D27" s="49">
        <f t="shared" si="3"/>
        <v>0</v>
      </c>
      <c r="E27" s="50"/>
      <c r="F27" s="29"/>
      <c r="G27" s="73"/>
    </row>
    <row r="28" spans="1:7" ht="31.5" x14ac:dyDescent="0.25">
      <c r="A28" s="84" t="s">
        <v>164</v>
      </c>
      <c r="B28" s="38"/>
      <c r="C28" s="101">
        <f t="shared" si="2"/>
        <v>0</v>
      </c>
      <c r="D28" s="49">
        <f t="shared" si="3"/>
        <v>0</v>
      </c>
      <c r="E28" s="50"/>
      <c r="F28" s="29"/>
      <c r="G28" s="73"/>
    </row>
    <row r="29" spans="1:7" ht="15.75" x14ac:dyDescent="0.25">
      <c r="A29" s="51" t="s">
        <v>123</v>
      </c>
      <c r="B29" s="47"/>
      <c r="C29" s="99">
        <f>AVERAGE(C30:C37)</f>
        <v>0</v>
      </c>
      <c r="D29" s="98">
        <f>AVERAGE(D30:D37)</f>
        <v>0</v>
      </c>
      <c r="E29" s="99">
        <v>0.15</v>
      </c>
      <c r="F29" s="129"/>
      <c r="G29" s="100"/>
    </row>
    <row r="30" spans="1:7" ht="31.5" x14ac:dyDescent="0.25">
      <c r="A30" s="84" t="s">
        <v>166</v>
      </c>
      <c r="B30" s="38"/>
      <c r="C30" s="101">
        <f t="shared" si="2"/>
        <v>0</v>
      </c>
      <c r="D30" s="49">
        <f t="shared" ref="D30:D34" si="4">IF(B30=B$114,C$114,IF(B30=B$115,C$115,IF(B30=B$116,C$116,IF(B30=B$117,C$117,C$118))))</f>
        <v>0</v>
      </c>
      <c r="E30" s="50"/>
      <c r="F30" s="29"/>
      <c r="G30" s="73"/>
    </row>
    <row r="31" spans="1:7" ht="31.5" x14ac:dyDescent="0.25">
      <c r="A31" s="84" t="s">
        <v>117</v>
      </c>
      <c r="B31" s="38"/>
      <c r="C31" s="101">
        <f t="shared" si="2"/>
        <v>0</v>
      </c>
      <c r="D31" s="49">
        <f t="shared" si="4"/>
        <v>0</v>
      </c>
      <c r="E31" s="50"/>
      <c r="F31" s="29"/>
      <c r="G31" s="73"/>
    </row>
    <row r="32" spans="1:7" ht="47.25" x14ac:dyDescent="0.25">
      <c r="A32" s="84" t="s">
        <v>167</v>
      </c>
      <c r="B32" s="38"/>
      <c r="C32" s="101">
        <f t="shared" si="2"/>
        <v>0</v>
      </c>
      <c r="D32" s="49">
        <f t="shared" si="4"/>
        <v>0</v>
      </c>
      <c r="E32" s="50"/>
      <c r="F32" s="29"/>
      <c r="G32" s="73"/>
    </row>
    <row r="33" spans="1:7" ht="47.25" x14ac:dyDescent="0.25">
      <c r="A33" s="84" t="s">
        <v>168</v>
      </c>
      <c r="B33" s="38"/>
      <c r="C33" s="101">
        <f t="shared" si="2"/>
        <v>0</v>
      </c>
      <c r="D33" s="49">
        <f t="shared" si="4"/>
        <v>0</v>
      </c>
      <c r="E33" s="50"/>
      <c r="F33" s="34"/>
      <c r="G33" s="73" t="s">
        <v>148</v>
      </c>
    </row>
    <row r="34" spans="1:7" ht="63" x14ac:dyDescent="0.25">
      <c r="A34" s="84" t="s">
        <v>120</v>
      </c>
      <c r="B34" s="38"/>
      <c r="C34" s="101">
        <f t="shared" si="2"/>
        <v>0</v>
      </c>
      <c r="D34" s="49">
        <f t="shared" si="4"/>
        <v>0</v>
      </c>
      <c r="E34" s="50"/>
      <c r="F34" s="29"/>
      <c r="G34" s="73"/>
    </row>
    <row r="35" spans="1:7" ht="15.75" x14ac:dyDescent="0.25">
      <c r="A35" s="84" t="s">
        <v>170</v>
      </c>
      <c r="B35" s="126"/>
      <c r="C35" s="101">
        <f>IF(B35=B$130,D$130,IF(B35=B$131,D$131,IF(B35=B$132,D$132,IF(B35=B$133,D$133,D$134))))</f>
        <v>0</v>
      </c>
      <c r="D35" s="49">
        <f>IF(B35=B$130,C$130,IF(B35=B$131,C$131,IF(B35=B$132,C$132,IF(B35=B$133,C$133,C$134))))</f>
        <v>0</v>
      </c>
      <c r="E35" s="50"/>
      <c r="F35" s="29"/>
      <c r="G35" s="73"/>
    </row>
    <row r="36" spans="1:7" s="2" customFormat="1" ht="78.75" x14ac:dyDescent="0.25">
      <c r="A36" s="84" t="s">
        <v>169</v>
      </c>
      <c r="B36" s="38"/>
      <c r="C36" s="101">
        <f t="shared" si="2"/>
        <v>0</v>
      </c>
      <c r="D36" s="49">
        <f t="shared" ref="D36:D37" si="5">IF(B36=B$114,C$114,IF(B36=B$115,C$115,IF(B36=B$116,C$116,IF(B36=B$117,C$117,C$118))))</f>
        <v>0</v>
      </c>
      <c r="E36" s="50"/>
      <c r="F36" s="29"/>
      <c r="G36" s="73"/>
    </row>
    <row r="37" spans="1:7" ht="47.25" x14ac:dyDescent="0.25">
      <c r="A37" s="84" t="s">
        <v>118</v>
      </c>
      <c r="B37" s="38"/>
      <c r="C37" s="101">
        <f t="shared" si="2"/>
        <v>0</v>
      </c>
      <c r="D37" s="49">
        <f t="shared" si="5"/>
        <v>0</v>
      </c>
      <c r="E37" s="50"/>
      <c r="F37" s="29"/>
      <c r="G37" s="73"/>
    </row>
    <row r="38" spans="1:7" ht="15.75" x14ac:dyDescent="0.25">
      <c r="A38" s="51" t="s">
        <v>124</v>
      </c>
      <c r="B38" s="47"/>
      <c r="C38" s="99">
        <f>AVERAGE(C39:C43)</f>
        <v>0</v>
      </c>
      <c r="D38" s="98">
        <f>AVERAGE(D39:D43)</f>
        <v>0</v>
      </c>
      <c r="E38" s="99">
        <v>0.1</v>
      </c>
      <c r="F38" s="128"/>
      <c r="G38" s="100"/>
    </row>
    <row r="39" spans="1:7" ht="31.5" x14ac:dyDescent="0.25">
      <c r="A39" s="84" t="s">
        <v>28</v>
      </c>
      <c r="B39" s="38"/>
      <c r="C39" s="101">
        <f t="shared" si="2"/>
        <v>0</v>
      </c>
      <c r="D39" s="49">
        <f t="shared" ref="D39:D43" si="6">IF(B39=B$114,C$114,IF(B39=B$115,C$115,IF(B39=B$116,C$116,IF(B39=B$117,C$117,C$118))))</f>
        <v>0</v>
      </c>
      <c r="E39" s="50"/>
      <c r="F39" s="29"/>
      <c r="G39" s="73"/>
    </row>
    <row r="40" spans="1:7" ht="15.75" x14ac:dyDescent="0.25">
      <c r="A40" s="84" t="s">
        <v>113</v>
      </c>
      <c r="B40" s="38"/>
      <c r="C40" s="101">
        <f t="shared" si="2"/>
        <v>0</v>
      </c>
      <c r="D40" s="49">
        <f t="shared" si="6"/>
        <v>0</v>
      </c>
      <c r="E40" s="50"/>
      <c r="F40" s="29"/>
      <c r="G40" s="73"/>
    </row>
    <row r="41" spans="1:7" ht="47.25" x14ac:dyDescent="0.25">
      <c r="A41" s="84" t="s">
        <v>171</v>
      </c>
      <c r="B41" s="38"/>
      <c r="C41" s="101">
        <f t="shared" si="2"/>
        <v>0</v>
      </c>
      <c r="D41" s="49">
        <f t="shared" si="6"/>
        <v>0</v>
      </c>
      <c r="E41" s="50"/>
      <c r="F41" s="29"/>
      <c r="G41" s="73"/>
    </row>
    <row r="42" spans="1:7" s="2" customFormat="1" ht="15.75" x14ac:dyDescent="0.25">
      <c r="A42" s="84" t="s">
        <v>30</v>
      </c>
      <c r="B42" s="38"/>
      <c r="C42" s="101">
        <f t="shared" si="2"/>
        <v>0</v>
      </c>
      <c r="D42" s="49">
        <f t="shared" si="6"/>
        <v>0</v>
      </c>
      <c r="E42" s="50"/>
      <c r="F42" s="29"/>
      <c r="G42" s="73"/>
    </row>
    <row r="43" spans="1:7" ht="15.75" x14ac:dyDescent="0.25">
      <c r="A43" s="84" t="s">
        <v>31</v>
      </c>
      <c r="B43" s="38"/>
      <c r="C43" s="101">
        <f t="shared" si="2"/>
        <v>0</v>
      </c>
      <c r="D43" s="49">
        <f t="shared" si="6"/>
        <v>0</v>
      </c>
      <c r="E43" s="50"/>
      <c r="F43" s="29"/>
      <c r="G43" s="73"/>
    </row>
    <row r="44" spans="1:7" ht="15.75" x14ac:dyDescent="0.25">
      <c r="A44" s="51" t="s">
        <v>125</v>
      </c>
      <c r="B44" s="47"/>
      <c r="C44" s="99">
        <f>AVERAGE(C45:C46)</f>
        <v>0</v>
      </c>
      <c r="D44" s="98">
        <f>AVERAGE(D45:D46)</f>
        <v>0</v>
      </c>
      <c r="E44" s="99">
        <v>0.05</v>
      </c>
      <c r="F44" s="129"/>
      <c r="G44" s="100"/>
    </row>
    <row r="45" spans="1:7" s="2" customFormat="1" ht="15.75" x14ac:dyDescent="0.25">
      <c r="A45" s="84" t="s">
        <v>172</v>
      </c>
      <c r="B45" s="38"/>
      <c r="C45" s="101">
        <f t="shared" si="2"/>
        <v>0</v>
      </c>
      <c r="D45" s="49">
        <f t="shared" ref="D45" si="7">IF(B45=B$114,C$114,IF(B45=B$115,C$115,IF(B45=B$116,C$116,IF(B45=B$117,C$117,C$118))))</f>
        <v>0</v>
      </c>
      <c r="E45" s="50"/>
      <c r="F45" s="29"/>
      <c r="G45" s="73"/>
    </row>
    <row r="46" spans="1:7" ht="31.5" x14ac:dyDescent="0.25">
      <c r="A46" s="84" t="s">
        <v>32</v>
      </c>
      <c r="B46" s="126"/>
      <c r="C46" s="101">
        <f>IF(B46=B$130,D$130,IF(B46=B$131,D$131,IF(B46=B$132,D$132,IF(B46=B$133,D$133,D$134))))</f>
        <v>0</v>
      </c>
      <c r="D46" s="49">
        <f>IF(B46=B$130,C$130,IF(B46=B$131,C$131,IF(B46=B$132,C$132,IF(B46=B$133,C$133,C$134))))</f>
        <v>0</v>
      </c>
      <c r="E46" s="50"/>
      <c r="F46" s="29"/>
      <c r="G46" s="73"/>
    </row>
    <row r="47" spans="1:7" ht="15.75" x14ac:dyDescent="0.25">
      <c r="A47" s="51" t="s">
        <v>208</v>
      </c>
      <c r="B47" s="47"/>
      <c r="C47" s="99">
        <f>AVERAGE(C48:C52)</f>
        <v>0</v>
      </c>
      <c r="D47" s="98">
        <f>AVERAGE(D48:D52)</f>
        <v>0</v>
      </c>
      <c r="E47" s="99">
        <v>0.1</v>
      </c>
      <c r="F47" s="128"/>
      <c r="G47" s="100"/>
    </row>
    <row r="48" spans="1:7" ht="15.75" x14ac:dyDescent="0.25">
      <c r="A48" s="84" t="s">
        <v>173</v>
      </c>
      <c r="B48" s="38"/>
      <c r="C48" s="101">
        <f t="shared" si="2"/>
        <v>0</v>
      </c>
      <c r="D48" s="49">
        <f t="shared" ref="D48:D52" si="8">IF(B48=B$114,C$114,IF(B48=B$115,C$115,IF(B48=B$116,C$116,IF(B48=B$117,C$117,C$118))))</f>
        <v>0</v>
      </c>
      <c r="E48" s="50"/>
      <c r="F48" s="29"/>
      <c r="G48" s="73"/>
    </row>
    <row r="49" spans="1:7" ht="15.75" x14ac:dyDescent="0.25">
      <c r="A49" s="84" t="s">
        <v>33</v>
      </c>
      <c r="B49" s="38"/>
      <c r="C49" s="101">
        <f t="shared" si="2"/>
        <v>0</v>
      </c>
      <c r="D49" s="49">
        <f t="shared" si="8"/>
        <v>0</v>
      </c>
      <c r="E49" s="50"/>
      <c r="F49" s="29"/>
      <c r="G49" s="73"/>
    </row>
    <row r="50" spans="1:7" ht="15.75" x14ac:dyDescent="0.25">
      <c r="A50" s="84" t="s">
        <v>35</v>
      </c>
      <c r="B50" s="38"/>
      <c r="C50" s="101">
        <f t="shared" si="2"/>
        <v>0</v>
      </c>
      <c r="D50" s="49">
        <f t="shared" si="8"/>
        <v>0</v>
      </c>
      <c r="E50" s="50"/>
      <c r="F50" s="29"/>
      <c r="G50" s="73"/>
    </row>
    <row r="51" spans="1:7" ht="15.75" x14ac:dyDescent="0.25">
      <c r="A51" s="84" t="s">
        <v>36</v>
      </c>
      <c r="B51" s="38"/>
      <c r="C51" s="101">
        <f t="shared" si="2"/>
        <v>0</v>
      </c>
      <c r="D51" s="49">
        <f t="shared" si="8"/>
        <v>0</v>
      </c>
      <c r="E51" s="50"/>
      <c r="F51" s="29"/>
      <c r="G51" s="73"/>
    </row>
    <row r="52" spans="1:7" ht="15.75" x14ac:dyDescent="0.25">
      <c r="A52" s="84" t="s">
        <v>37</v>
      </c>
      <c r="B52" s="38"/>
      <c r="C52" s="101">
        <f t="shared" si="2"/>
        <v>0</v>
      </c>
      <c r="D52" s="49">
        <f t="shared" si="8"/>
        <v>0</v>
      </c>
      <c r="E52" s="50"/>
      <c r="F52" s="29"/>
      <c r="G52" s="73"/>
    </row>
    <row r="53" spans="1:7" ht="15.75" x14ac:dyDescent="0.25">
      <c r="A53" s="51" t="s">
        <v>126</v>
      </c>
      <c r="B53" s="47"/>
      <c r="C53" s="99">
        <f>AVERAGE(C54:C55)</f>
        <v>0</v>
      </c>
      <c r="D53" s="98">
        <f>AVERAGE(D54:D55)</f>
        <v>0</v>
      </c>
      <c r="E53" s="99">
        <v>0.1</v>
      </c>
      <c r="F53" s="128"/>
      <c r="G53" s="100"/>
    </row>
    <row r="54" spans="1:7" ht="31.5" x14ac:dyDescent="0.25">
      <c r="A54" s="84" t="s">
        <v>119</v>
      </c>
      <c r="B54" s="38"/>
      <c r="C54" s="101">
        <f t="shared" si="2"/>
        <v>0</v>
      </c>
      <c r="D54" s="49">
        <f t="shared" ref="D54:D55" si="9">IF(B54=B$114,C$114,IF(B54=B$115,C$115,IF(B54=B$116,C$116,IF(B54=B$117,C$117,C$118))))</f>
        <v>0</v>
      </c>
      <c r="E54" s="50"/>
      <c r="F54" s="29"/>
      <c r="G54" s="73"/>
    </row>
    <row r="55" spans="1:7" ht="15.75" x14ac:dyDescent="0.25">
      <c r="A55" s="84" t="s">
        <v>209</v>
      </c>
      <c r="B55" s="38"/>
      <c r="C55" s="101">
        <f t="shared" si="2"/>
        <v>0</v>
      </c>
      <c r="D55" s="49">
        <f t="shared" si="9"/>
        <v>0</v>
      </c>
      <c r="E55" s="50"/>
      <c r="F55" s="29"/>
      <c r="G55" s="73"/>
    </row>
    <row r="56" spans="1:7" ht="15.75" x14ac:dyDescent="0.25">
      <c r="A56" s="51" t="s">
        <v>127</v>
      </c>
      <c r="B56" s="47"/>
      <c r="C56" s="99">
        <f>AVERAGE(C57:C60)</f>
        <v>0</v>
      </c>
      <c r="D56" s="98">
        <f>AVERAGE(D57:D60)</f>
        <v>0</v>
      </c>
      <c r="E56" s="99">
        <v>0.1</v>
      </c>
      <c r="F56" s="128"/>
      <c r="G56" s="100"/>
    </row>
    <row r="57" spans="1:7" ht="31.5" x14ac:dyDescent="0.25">
      <c r="A57" s="84" t="s">
        <v>38</v>
      </c>
      <c r="B57" s="38"/>
      <c r="C57" s="101">
        <f t="shared" si="2"/>
        <v>0</v>
      </c>
      <c r="D57" s="49">
        <f t="shared" ref="D57:D60" si="10">IF(B57=B$114,C$114,IF(B57=B$115,C$115,IF(B57=B$116,C$116,IF(B57=B$117,C$117,C$118))))</f>
        <v>0</v>
      </c>
      <c r="E57" s="105"/>
      <c r="F57" s="32"/>
      <c r="G57" s="73"/>
    </row>
    <row r="58" spans="1:7" ht="47.25" x14ac:dyDescent="0.25">
      <c r="A58" s="84" t="s">
        <v>39</v>
      </c>
      <c r="B58" s="38"/>
      <c r="C58" s="101">
        <f t="shared" si="2"/>
        <v>0</v>
      </c>
      <c r="D58" s="49">
        <f t="shared" si="10"/>
        <v>0</v>
      </c>
      <c r="E58" s="105"/>
      <c r="F58" s="32"/>
      <c r="G58" s="73"/>
    </row>
    <row r="59" spans="1:7" ht="31.5" x14ac:dyDescent="0.25">
      <c r="A59" s="84" t="s">
        <v>205</v>
      </c>
      <c r="B59" s="38"/>
      <c r="C59" s="101">
        <f t="shared" si="2"/>
        <v>0</v>
      </c>
      <c r="D59" s="49">
        <f t="shared" si="10"/>
        <v>0</v>
      </c>
      <c r="E59" s="105"/>
      <c r="F59" s="32"/>
      <c r="G59" s="73"/>
    </row>
    <row r="60" spans="1:7" s="33" customFormat="1" ht="31.5" x14ac:dyDescent="0.25">
      <c r="A60" s="84" t="s">
        <v>174</v>
      </c>
      <c r="B60" s="38"/>
      <c r="C60" s="101">
        <f t="shared" si="2"/>
        <v>0</v>
      </c>
      <c r="D60" s="49">
        <f t="shared" si="10"/>
        <v>0</v>
      </c>
      <c r="E60" s="105"/>
      <c r="F60" s="32"/>
      <c r="G60" s="73"/>
    </row>
    <row r="61" spans="1:7" ht="15.75" x14ac:dyDescent="0.25">
      <c r="A61" s="51" t="s">
        <v>40</v>
      </c>
      <c r="B61" s="47"/>
      <c r="C61" s="99">
        <f>AVERAGE(C62:C65)</f>
        <v>0</v>
      </c>
      <c r="D61" s="98">
        <f>AVERAGE(D62:D65)</f>
        <v>0</v>
      </c>
      <c r="E61" s="99">
        <v>0.05</v>
      </c>
      <c r="F61" s="129"/>
      <c r="G61" s="100"/>
    </row>
    <row r="62" spans="1:7" ht="15.75" x14ac:dyDescent="0.25">
      <c r="A62" s="52" t="s">
        <v>210</v>
      </c>
      <c r="B62" s="39"/>
      <c r="C62" s="101">
        <f>IF(B62=B$121,D$121,IF(B62=B$122,D$122,D$123))</f>
        <v>0</v>
      </c>
      <c r="D62" s="49">
        <f>IF(B62=B$121,C$121,IF(B62=B$122,C$122,C$123))</f>
        <v>0</v>
      </c>
      <c r="E62" s="50"/>
      <c r="F62" s="29"/>
      <c r="G62" s="73"/>
    </row>
    <row r="63" spans="1:7" s="33" customFormat="1" ht="15.75" x14ac:dyDescent="0.25">
      <c r="A63" s="52" t="s">
        <v>206</v>
      </c>
      <c r="B63" s="39"/>
      <c r="C63" s="101">
        <f>IF(B63=B$121,D$121,IF(B63=B$122,D$122,D$123))</f>
        <v>0</v>
      </c>
      <c r="D63" s="49">
        <f>IF(B63=B$121,C$121,IF(B63=B$122,C$122,C$123))</f>
        <v>0</v>
      </c>
      <c r="E63" s="50"/>
      <c r="F63" s="29"/>
      <c r="G63" s="73"/>
    </row>
    <row r="64" spans="1:7" s="3" customFormat="1" ht="31.5" x14ac:dyDescent="0.25">
      <c r="A64" s="52" t="s">
        <v>211</v>
      </c>
      <c r="B64" s="39"/>
      <c r="C64" s="101">
        <f t="shared" ref="C64:C65" si="11">IF(B64=B$130,D$130,IF(B64=B$131,D$131,IF(B64=B$132,D$132,IF(B64=B$133,D$133,D$134))))</f>
        <v>0</v>
      </c>
      <c r="D64" s="49">
        <f t="shared" ref="D64:D65" si="12">IF(B64=B$130,C$130,IF(B64=B$131,C$131,IF(B64=B$132,C$132,IF(B64=B$133,C$133,C$134))))</f>
        <v>0</v>
      </c>
      <c r="E64" s="50"/>
      <c r="F64" s="29"/>
      <c r="G64" s="73"/>
    </row>
    <row r="65" spans="1:7" s="3" customFormat="1" ht="15.75" x14ac:dyDescent="0.25">
      <c r="A65" s="52" t="s">
        <v>207</v>
      </c>
      <c r="B65" s="39"/>
      <c r="C65" s="101">
        <f t="shared" si="11"/>
        <v>0</v>
      </c>
      <c r="D65" s="49">
        <f t="shared" si="12"/>
        <v>0</v>
      </c>
      <c r="E65" s="50"/>
      <c r="F65" s="130"/>
      <c r="G65" s="73"/>
    </row>
    <row r="66" spans="1:7" s="3" customFormat="1" ht="15.75" x14ac:dyDescent="0.25">
      <c r="A66" s="85"/>
      <c r="B66" s="106"/>
      <c r="C66" s="107"/>
      <c r="D66" s="102"/>
      <c r="E66" s="102"/>
      <c r="F66" s="103"/>
      <c r="G66" s="108"/>
    </row>
    <row r="67" spans="1:7" s="70" customFormat="1" ht="20.25" x14ac:dyDescent="0.3">
      <c r="A67" s="54" t="s">
        <v>41</v>
      </c>
      <c r="B67" s="68"/>
      <c r="C67" s="66">
        <f>C68*E68+C70*E70+C72*E72+C74*E74+C77*E77+C80*E80+C84*E84+C91*E91+C94*E94</f>
        <v>0</v>
      </c>
      <c r="D67" s="67">
        <f>(D68*E68+D70*E70+D72*E72+D74*E74+D77*E77+D80*E80+D84*E84+D91*E91+D94*E94)/0.15</f>
        <v>0</v>
      </c>
      <c r="E67" s="65">
        <f>SUM(E68,E70,E72,E74,E77,E80,E91,E94,E84)</f>
        <v>0.15</v>
      </c>
      <c r="F67" s="69"/>
      <c r="G67" s="71"/>
    </row>
    <row r="68" spans="1:7" s="33" customFormat="1" ht="15.75" x14ac:dyDescent="0.25">
      <c r="A68" s="51" t="s">
        <v>175</v>
      </c>
      <c r="B68" s="47"/>
      <c r="C68" s="48">
        <f>AVERAGE(C69)</f>
        <v>0</v>
      </c>
      <c r="D68" s="37">
        <f>AVERAGE(D69)</f>
        <v>0</v>
      </c>
      <c r="E68" s="44">
        <v>0.01</v>
      </c>
      <c r="F68" s="86"/>
      <c r="G68" s="72"/>
    </row>
    <row r="69" spans="1:7" s="33" customFormat="1" ht="15.75" x14ac:dyDescent="0.25">
      <c r="A69" s="52" t="s">
        <v>200</v>
      </c>
      <c r="B69" s="38"/>
      <c r="C69" s="101">
        <f t="shared" ref="C69" si="13">IF(B69=B$130,D$130,IF(B69=B$131,D$131,IF(B69=B$132,D$132,IF(B69=B$133,D$133,D$134))))</f>
        <v>0</v>
      </c>
      <c r="D69" s="49">
        <f t="shared" ref="D69" si="14">IF(B69=B$130,C$130,IF(B69=B$131,C$131,IF(B69=B$132,C$132,IF(B69=B$133,C$133,C$134))))</f>
        <v>0</v>
      </c>
      <c r="E69" s="50"/>
      <c r="F69" s="86"/>
      <c r="G69" s="72" t="s">
        <v>152</v>
      </c>
    </row>
    <row r="70" spans="1:7" s="33" customFormat="1" ht="15.75" x14ac:dyDescent="0.25">
      <c r="A70" s="51" t="s">
        <v>176</v>
      </c>
      <c r="B70" s="47"/>
      <c r="C70" s="48">
        <f>AVERAGE(C71)</f>
        <v>0</v>
      </c>
      <c r="D70" s="37">
        <f>AVERAGE(D71)</f>
        <v>0</v>
      </c>
      <c r="E70" s="44">
        <v>0.01</v>
      </c>
      <c r="F70" s="86"/>
      <c r="G70" s="72"/>
    </row>
    <row r="71" spans="1:7" s="33" customFormat="1" ht="15.75" x14ac:dyDescent="0.25">
      <c r="A71" s="52" t="s">
        <v>177</v>
      </c>
      <c r="B71" s="38"/>
      <c r="C71" s="101">
        <f t="shared" ref="C71:C73" si="15">IF(B71=B$130,D$130,IF(B71=B$131,D$131,IF(B71=B$132,D$132,IF(B71=B$133,D$133,D$134))))</f>
        <v>0</v>
      </c>
      <c r="D71" s="49">
        <f t="shared" ref="D71" si="16">IF(B71=B$130,C$130,IF(B71=B$131,C$131,IF(B71=B$132,C$132,IF(B71=B$133,C$133,C$134))))</f>
        <v>0</v>
      </c>
      <c r="E71" s="50"/>
      <c r="F71" s="86"/>
      <c r="G71" s="72" t="s">
        <v>148</v>
      </c>
    </row>
    <row r="72" spans="1:7" s="33" customFormat="1" ht="15.75" x14ac:dyDescent="0.25">
      <c r="A72" s="51" t="s">
        <v>178</v>
      </c>
      <c r="B72" s="47"/>
      <c r="C72" s="48">
        <f>AVERAGE(C73)</f>
        <v>0</v>
      </c>
      <c r="D72" s="37">
        <f>AVERAGE(D73)</f>
        <v>0</v>
      </c>
      <c r="E72" s="44">
        <v>0.01</v>
      </c>
      <c r="F72" s="86"/>
      <c r="G72" s="72"/>
    </row>
    <row r="73" spans="1:7" s="33" customFormat="1" ht="15.75" x14ac:dyDescent="0.25">
      <c r="A73" s="52" t="s">
        <v>179</v>
      </c>
      <c r="B73" s="38"/>
      <c r="C73" s="101">
        <f t="shared" si="15"/>
        <v>0</v>
      </c>
      <c r="D73" s="49">
        <f t="shared" ref="D73" si="17">IF(B73=B$130,C$130,IF(B73=B$131,C$131,IF(B73=B$132,C$132,IF(B73=B$133,C$133,C$134))))</f>
        <v>0</v>
      </c>
      <c r="E73" s="50"/>
      <c r="F73" s="86"/>
      <c r="G73" s="72" t="s">
        <v>148</v>
      </c>
    </row>
    <row r="74" spans="1:7" s="33" customFormat="1" ht="15.75" x14ac:dyDescent="0.25">
      <c r="A74" s="51" t="s">
        <v>180</v>
      </c>
      <c r="B74" s="47"/>
      <c r="C74" s="48">
        <f>AVERAGE(C75:C76)</f>
        <v>0</v>
      </c>
      <c r="D74" s="37">
        <f>AVERAGE(D75:D76)</f>
        <v>0</v>
      </c>
      <c r="E74" s="44">
        <v>0.02</v>
      </c>
      <c r="F74" s="86"/>
      <c r="G74" s="72"/>
    </row>
    <row r="75" spans="1:7" s="33" customFormat="1" ht="31.5" x14ac:dyDescent="0.25">
      <c r="A75" s="52" t="s">
        <v>181</v>
      </c>
      <c r="B75" s="38"/>
      <c r="C75" s="101">
        <f t="shared" ref="C75" si="18">IF(B75=B$114,D$114,IF(B75=B$115,D$115,IF(B75=B$116,D$116,IF(B75=B$117,D$117,D$118))))</f>
        <v>0</v>
      </c>
      <c r="D75" s="49">
        <f t="shared" ref="D75" si="19">IF(B75=B$114,C$114,IF(B75=B$115,C$115,IF(B75=B$116,C$116,IF(B75=B$117,C$117,C$118))))</f>
        <v>0</v>
      </c>
      <c r="E75" s="50"/>
      <c r="F75" s="86"/>
      <c r="G75" s="72" t="s">
        <v>148</v>
      </c>
    </row>
    <row r="76" spans="1:7" s="33" customFormat="1" ht="31.5" customHeight="1" x14ac:dyDescent="0.25">
      <c r="A76" s="52" t="s">
        <v>182</v>
      </c>
      <c r="B76" s="39"/>
      <c r="C76" s="101">
        <f>IF(B76=B$126,D$126,D$127)</f>
        <v>0</v>
      </c>
      <c r="D76" s="49">
        <f>IF(B76=B$121,C$121,IF(B76=B$122,C$122,C$123))</f>
        <v>0</v>
      </c>
      <c r="E76" s="50"/>
      <c r="F76" s="86"/>
      <c r="G76" s="72" t="s">
        <v>148</v>
      </c>
    </row>
    <row r="77" spans="1:7" s="33" customFormat="1" ht="15.75" x14ac:dyDescent="0.25">
      <c r="A77" s="51" t="s">
        <v>183</v>
      </c>
      <c r="B77" s="47"/>
      <c r="C77" s="48">
        <f>AVERAGE(C78:C79)</f>
        <v>0</v>
      </c>
      <c r="D77" s="37">
        <f>AVERAGE(D78:D79)</f>
        <v>0</v>
      </c>
      <c r="E77" s="44">
        <v>0.02</v>
      </c>
      <c r="F77" s="86"/>
      <c r="G77" s="72"/>
    </row>
    <row r="78" spans="1:7" s="33" customFormat="1" ht="15.75" x14ac:dyDescent="0.25">
      <c r="A78" s="52" t="s">
        <v>184</v>
      </c>
      <c r="B78" s="39"/>
      <c r="C78" s="101">
        <f t="shared" ref="C78:C83" si="20">IF(B78=B$121,D$121,IF(B78=B$122,D$122,D$123))</f>
        <v>0</v>
      </c>
      <c r="D78" s="49">
        <f t="shared" ref="D78" si="21">IF(B78=B$121,C$121,IF(B78=B$122,C$122,C$123))</f>
        <v>0</v>
      </c>
      <c r="E78" s="50"/>
      <c r="F78" s="86"/>
      <c r="G78" s="72" t="s">
        <v>146</v>
      </c>
    </row>
    <row r="79" spans="1:7" s="33" customFormat="1" ht="15.75" x14ac:dyDescent="0.25">
      <c r="A79" s="52" t="s">
        <v>185</v>
      </c>
      <c r="B79" s="39"/>
      <c r="C79" s="101">
        <f t="shared" ref="C79" si="22">IF(B79=B$114,D$114,IF(B79=B$115,D$115,IF(B79=B$116,D$116,IF(B79=B$117,D$117,D$118))))</f>
        <v>0</v>
      </c>
      <c r="D79" s="49">
        <f t="shared" ref="D79" si="23">IF(B79=B$114,C$114,IF(B79=B$115,C$115,IF(B79=B$116,C$116,IF(B79=B$117,C$117,C$118))))</f>
        <v>0</v>
      </c>
      <c r="E79" s="50"/>
      <c r="F79" s="86"/>
      <c r="G79" s="72" t="s">
        <v>146</v>
      </c>
    </row>
    <row r="80" spans="1:7" s="33" customFormat="1" ht="15.75" x14ac:dyDescent="0.25">
      <c r="A80" s="51" t="s">
        <v>186</v>
      </c>
      <c r="B80" s="47"/>
      <c r="C80" s="48">
        <f>AVERAGE(C81:C83)</f>
        <v>0</v>
      </c>
      <c r="D80" s="37">
        <f>AVERAGE(D81:D83)</f>
        <v>0</v>
      </c>
      <c r="E80" s="44">
        <v>0.03</v>
      </c>
      <c r="F80" s="86"/>
      <c r="G80" s="72"/>
    </row>
    <row r="81" spans="1:7" s="33" customFormat="1" ht="31.5" x14ac:dyDescent="0.25">
      <c r="A81" s="52" t="s">
        <v>187</v>
      </c>
      <c r="B81" s="38"/>
      <c r="C81" s="101">
        <f t="shared" si="20"/>
        <v>0</v>
      </c>
      <c r="D81" s="49">
        <f t="shared" ref="D81:D83" si="24">IF(B81=B$121,C$121,IF(B81=B$122,C$122,C$123))</f>
        <v>0</v>
      </c>
      <c r="E81" s="50"/>
      <c r="F81" s="86"/>
      <c r="G81" s="72" t="s">
        <v>148</v>
      </c>
    </row>
    <row r="82" spans="1:7" s="33" customFormat="1" ht="15.75" x14ac:dyDescent="0.25">
      <c r="A82" s="52" t="s">
        <v>188</v>
      </c>
      <c r="B82" s="39"/>
      <c r="C82" s="101">
        <f t="shared" si="20"/>
        <v>0</v>
      </c>
      <c r="D82" s="49">
        <f t="shared" si="24"/>
        <v>0</v>
      </c>
      <c r="E82" s="50"/>
      <c r="F82" s="86"/>
      <c r="G82" s="72" t="s">
        <v>152</v>
      </c>
    </row>
    <row r="83" spans="1:7" s="42" customFormat="1" ht="31.5" x14ac:dyDescent="0.25">
      <c r="A83" s="52" t="s">
        <v>201</v>
      </c>
      <c r="B83" s="39"/>
      <c r="C83" s="101">
        <f t="shared" si="20"/>
        <v>0</v>
      </c>
      <c r="D83" s="49">
        <f t="shared" si="24"/>
        <v>0</v>
      </c>
      <c r="E83" s="50"/>
      <c r="F83" s="41"/>
      <c r="G83" s="74" t="s">
        <v>152</v>
      </c>
    </row>
    <row r="84" spans="1:7" s="46" customFormat="1" ht="15.75" x14ac:dyDescent="0.25">
      <c r="A84" s="51" t="s">
        <v>189</v>
      </c>
      <c r="B84" s="47"/>
      <c r="C84" s="48">
        <f>AVERAGE(C85:C90)</f>
        <v>0</v>
      </c>
      <c r="D84" s="37">
        <f>AVERAGE(D85:D90)</f>
        <v>0</v>
      </c>
      <c r="E84" s="44">
        <v>0.03</v>
      </c>
      <c r="F84" s="45"/>
      <c r="G84" s="75"/>
    </row>
    <row r="85" spans="1:7" s="42" customFormat="1" ht="15.75" x14ac:dyDescent="0.25">
      <c r="A85" s="52" t="s">
        <v>190</v>
      </c>
      <c r="B85" s="38"/>
      <c r="C85" s="101">
        <f t="shared" ref="C85" si="25">IF(B85=B$130,D$130,IF(B85=B$131,D$131,IF(B85=B$132,D$132,IF(B85=B$133,D$133,D$134))))</f>
        <v>0</v>
      </c>
      <c r="D85" s="49">
        <f t="shared" ref="D85" si="26">IF(B85=B$130,C$130,IF(B85=B$131,C$131,IF(B85=B$132,C$132,IF(B85=B$133,C$133,C$134))))</f>
        <v>0</v>
      </c>
      <c r="E85" s="50"/>
      <c r="F85" s="41"/>
      <c r="G85" s="74" t="s">
        <v>147</v>
      </c>
    </row>
    <row r="86" spans="1:7" s="42" customFormat="1" ht="31.5" x14ac:dyDescent="0.25">
      <c r="A86" s="52" t="s">
        <v>202</v>
      </c>
      <c r="B86" s="38"/>
      <c r="C86" s="101">
        <f t="shared" ref="C86" si="27">IF(B86=B$114,D$114,IF(B86=B$115,D$115,IF(B86=B$116,D$116,IF(B86=B$117,D$117,D$118))))</f>
        <v>0</v>
      </c>
      <c r="D86" s="49">
        <f t="shared" ref="D86" si="28">IF(B86=B$114,C$114,IF(B86=B$115,C$115,IF(B86=B$116,C$116,IF(B86=B$117,C$117,C$118))))</f>
        <v>0</v>
      </c>
      <c r="E86" s="50"/>
      <c r="F86" s="41"/>
      <c r="G86" s="74" t="s">
        <v>147</v>
      </c>
    </row>
    <row r="87" spans="1:7" s="42" customFormat="1" ht="15.75" x14ac:dyDescent="0.25">
      <c r="A87" s="52" t="s">
        <v>191</v>
      </c>
      <c r="B87" s="38"/>
      <c r="C87" s="101">
        <f t="shared" ref="C87:C89" si="29">IF(B87=B$130,D$130,IF(B87=B$131,D$131,IF(B87=B$132,D$132,IF(B87=B$133,D$133,D$134))))</f>
        <v>0</v>
      </c>
      <c r="D87" s="49">
        <f t="shared" ref="D87:D89" si="30">IF(B87=B$130,C$130,IF(B87=B$131,C$131,IF(B87=B$132,C$132,IF(B87=B$133,C$133,C$134))))</f>
        <v>0</v>
      </c>
      <c r="E87" s="50"/>
      <c r="F87" s="41"/>
      <c r="G87" s="74" t="s">
        <v>147</v>
      </c>
    </row>
    <row r="88" spans="1:7" s="42" customFormat="1" ht="15.75" x14ac:dyDescent="0.25">
      <c r="A88" s="52" t="s">
        <v>192</v>
      </c>
      <c r="B88" s="38"/>
      <c r="C88" s="101">
        <f t="shared" si="29"/>
        <v>0</v>
      </c>
      <c r="D88" s="49">
        <f t="shared" si="30"/>
        <v>0</v>
      </c>
      <c r="E88" s="50"/>
      <c r="F88" s="41"/>
      <c r="G88" s="74" t="s">
        <v>147</v>
      </c>
    </row>
    <row r="89" spans="1:7" s="42" customFormat="1" ht="31.5" x14ac:dyDescent="0.25">
      <c r="A89" s="52" t="s">
        <v>203</v>
      </c>
      <c r="B89" s="38"/>
      <c r="C89" s="101">
        <f t="shared" si="29"/>
        <v>0</v>
      </c>
      <c r="D89" s="49">
        <f t="shared" si="30"/>
        <v>0</v>
      </c>
      <c r="E89" s="50"/>
      <c r="F89" s="41"/>
      <c r="G89" s="74"/>
    </row>
    <row r="90" spans="1:7" s="42" customFormat="1" ht="31.5" x14ac:dyDescent="0.25">
      <c r="A90" s="53" t="s">
        <v>204</v>
      </c>
      <c r="B90" s="38"/>
      <c r="C90" s="101" t="str">
        <f>IF(B90="","",IF(B90=B$114,D$114,IF(B90=B$115,D$115,IF(B90=B$116,D$116,IF(B90=B$117,D$117,D$118)))))</f>
        <v/>
      </c>
      <c r="D90" s="49" t="str">
        <f>IF(B90="","",IF(B90=B$114,C$114,IF(B90=B$115,C$115,IF(B90=B$116,C$116,IF(B90=B$117,C$117,C$118)))))</f>
        <v/>
      </c>
      <c r="E90" s="50"/>
      <c r="F90" s="41"/>
      <c r="G90" s="74"/>
    </row>
    <row r="91" spans="1:7" s="33" customFormat="1" ht="15.75" x14ac:dyDescent="0.25">
      <c r="A91" s="51" t="s">
        <v>193</v>
      </c>
      <c r="B91" s="47"/>
      <c r="C91" s="48">
        <f>AVERAGE(C92:C93)</f>
        <v>0</v>
      </c>
      <c r="D91" s="37">
        <f>AVERAGE(D92:D93)</f>
        <v>0</v>
      </c>
      <c r="E91" s="44">
        <v>0.01</v>
      </c>
      <c r="F91" s="86"/>
      <c r="G91" s="72"/>
    </row>
    <row r="92" spans="1:7" s="33" customFormat="1" ht="31.5" x14ac:dyDescent="0.25">
      <c r="A92" s="52" t="s">
        <v>194</v>
      </c>
      <c r="B92" s="39"/>
      <c r="C92" s="101">
        <f>IF(B92=B$126,D$126,D$127)</f>
        <v>0</v>
      </c>
      <c r="D92" s="49">
        <f>IF(B92=B$121,C$121,IF(B92=B$122,C$122,C$123))</f>
        <v>0</v>
      </c>
      <c r="E92" s="50"/>
      <c r="F92" s="86"/>
      <c r="G92" s="72" t="s">
        <v>148</v>
      </c>
    </row>
    <row r="93" spans="1:7" s="33" customFormat="1" ht="31.5" x14ac:dyDescent="0.25">
      <c r="A93" s="52" t="s">
        <v>195</v>
      </c>
      <c r="B93" s="38"/>
      <c r="C93" s="101">
        <f t="shared" ref="C93" si="31">IF(B93=B$114,D$114,IF(B93=B$115,D$115,IF(B93=B$116,D$116,IF(B93=B$117,D$117,D$118))))</f>
        <v>0</v>
      </c>
      <c r="D93" s="49">
        <f t="shared" ref="D93" si="32">IF(B93=B$114,C$114,IF(B93=B$115,C$115,IF(B93=B$116,C$116,IF(B93=B$117,C$117,C$118))))</f>
        <v>0</v>
      </c>
      <c r="E93" s="50"/>
      <c r="F93" s="86"/>
      <c r="G93" s="72" t="s">
        <v>148</v>
      </c>
    </row>
    <row r="94" spans="1:7" s="33" customFormat="1" ht="15.75" x14ac:dyDescent="0.25">
      <c r="A94" s="51" t="s">
        <v>196</v>
      </c>
      <c r="B94" s="47"/>
      <c r="C94" s="48">
        <f>AVERAGE(C95:C97)</f>
        <v>0</v>
      </c>
      <c r="D94" s="37">
        <f>AVERAGE(D95:D97)</f>
        <v>0</v>
      </c>
      <c r="E94" s="44">
        <v>0.01</v>
      </c>
      <c r="F94" s="86"/>
      <c r="G94" s="72"/>
    </row>
    <row r="95" spans="1:7" s="33" customFormat="1" ht="15.75" x14ac:dyDescent="0.25">
      <c r="A95" s="52" t="s">
        <v>197</v>
      </c>
      <c r="B95" s="38"/>
      <c r="C95" s="101">
        <f t="shared" ref="C95:C96" si="33">IF(B95=B$126,D$126,D$127)</f>
        <v>0</v>
      </c>
      <c r="D95" s="49">
        <f t="shared" ref="D95:D96" si="34">IF(B95=B$121,C$121,IF(B95=B$122,C$122,C$123))</f>
        <v>0</v>
      </c>
      <c r="E95" s="50"/>
      <c r="F95" s="86"/>
      <c r="G95" s="72"/>
    </row>
    <row r="96" spans="1:7" s="42" customFormat="1" ht="15.75" x14ac:dyDescent="0.25">
      <c r="A96" s="52" t="s">
        <v>198</v>
      </c>
      <c r="B96" s="39"/>
      <c r="C96" s="101">
        <f t="shared" si="33"/>
        <v>0</v>
      </c>
      <c r="D96" s="49">
        <f t="shared" si="34"/>
        <v>0</v>
      </c>
      <c r="E96" s="50"/>
      <c r="F96" s="41"/>
      <c r="G96" s="74" t="s">
        <v>148</v>
      </c>
    </row>
    <row r="97" spans="1:7" s="33" customFormat="1" ht="31.5" x14ac:dyDescent="0.25">
      <c r="A97" s="55" t="s">
        <v>199</v>
      </c>
      <c r="B97" s="39"/>
      <c r="C97" s="101" t="str">
        <f>IF(B97="","",IF(B97=B$126,D$126,D$127))</f>
        <v/>
      </c>
      <c r="D97" s="49" t="str">
        <f>IF(B97="","",IF(B97=B$121,C$121,IF(B97=B$122,C$122,C$123)))</f>
        <v/>
      </c>
      <c r="E97" s="50" t="str">
        <f>IF(C97="","",(IF(C97=#REF!,#REF!,IF(C97=#REF!,#REF!,IF(C97=#REF!,#REF!,IF(C97=#REF!,#REF!,#REF!))))))</f>
        <v/>
      </c>
      <c r="F97" s="34"/>
      <c r="G97" s="73"/>
    </row>
    <row r="98" spans="1:7" ht="15.75" x14ac:dyDescent="0.25">
      <c r="A98" s="145" t="s">
        <v>42</v>
      </c>
      <c r="B98" s="146"/>
      <c r="C98" s="99">
        <f>C67+C61*$E61+C56*$E56+C53*$E53+C47*$E47+C44*$E44+C38*$E38+C29*$E29+C24*$E24+C16*$E16</f>
        <v>0</v>
      </c>
      <c r="D98" s="109">
        <f>D67*$E67+D61*$E61+D56*$E56+D53*$E53+D47*$E47+D44*$E44+D38*$E38+D29*$E29+D24*$E24+D16*$E16</f>
        <v>0</v>
      </c>
      <c r="E98" s="99">
        <f>E67+E61+E56+E53+E47+E44+E38+E29+E24+E16</f>
        <v>0.95000000000000007</v>
      </c>
      <c r="F98" s="31"/>
      <c r="G98" s="100"/>
    </row>
    <row r="99" spans="1:7" x14ac:dyDescent="0.2">
      <c r="A99" s="36"/>
      <c r="B99" s="36"/>
      <c r="C99" s="88"/>
      <c r="D99" s="36"/>
      <c r="E99" s="36"/>
      <c r="F99" s="90"/>
      <c r="G99" s="91"/>
    </row>
    <row r="100" spans="1:7" ht="54" x14ac:dyDescent="0.25">
      <c r="A100" s="110" t="s">
        <v>9</v>
      </c>
      <c r="B100" s="110"/>
      <c r="C100" s="111"/>
      <c r="D100" s="110" t="s">
        <v>10</v>
      </c>
      <c r="E100" s="110" t="s">
        <v>11</v>
      </c>
      <c r="F100" s="110" t="s">
        <v>12</v>
      </c>
      <c r="G100" s="112"/>
    </row>
    <row r="101" spans="1:7" ht="15.75" x14ac:dyDescent="0.25">
      <c r="A101" s="97" t="s">
        <v>43</v>
      </c>
      <c r="B101" s="47"/>
      <c r="C101" s="113">
        <f>AVERAGE(C102:C108)</f>
        <v>0</v>
      </c>
      <c r="D101" s="37">
        <f>AVERAGE(D102:D108)</f>
        <v>0</v>
      </c>
      <c r="E101" s="114">
        <v>0.05</v>
      </c>
      <c r="F101" s="28"/>
      <c r="G101" s="100"/>
    </row>
    <row r="102" spans="1:7" ht="15.75" x14ac:dyDescent="0.25">
      <c r="A102" s="49" t="s">
        <v>159</v>
      </c>
      <c r="B102" s="38"/>
      <c r="C102" s="101">
        <f t="shared" ref="C102" si="35">IF(B102=B$126,D$126,D$127)</f>
        <v>0</v>
      </c>
      <c r="D102" s="49">
        <f t="shared" ref="D102:D108" si="36">IF(B102=B$121,C$121,IF(B102=B$122,C$122,C$123))</f>
        <v>0</v>
      </c>
      <c r="E102" s="56"/>
      <c r="F102" s="35"/>
      <c r="G102" s="72" t="s">
        <v>152</v>
      </c>
    </row>
    <row r="103" spans="1:7" ht="15.75" x14ac:dyDescent="0.25">
      <c r="A103" s="49" t="s">
        <v>44</v>
      </c>
      <c r="B103" s="38"/>
      <c r="C103" s="101">
        <f t="shared" ref="C103:C108" si="37">IF(B103=B$121,D$121,IF(B103=B$122,D$122,D$123))</f>
        <v>0</v>
      </c>
      <c r="D103" s="49">
        <f t="shared" si="36"/>
        <v>0</v>
      </c>
      <c r="E103" s="50"/>
      <c r="F103" s="29"/>
      <c r="G103" s="74"/>
    </row>
    <row r="104" spans="1:7" ht="31.5" x14ac:dyDescent="0.25">
      <c r="A104" s="49" t="s">
        <v>45</v>
      </c>
      <c r="B104" s="38"/>
      <c r="C104" s="101">
        <f t="shared" si="37"/>
        <v>0</v>
      </c>
      <c r="D104" s="49">
        <f t="shared" si="36"/>
        <v>0</v>
      </c>
      <c r="E104" s="50"/>
      <c r="F104" s="29"/>
      <c r="G104" s="74"/>
    </row>
    <row r="105" spans="1:7" ht="15.75" x14ac:dyDescent="0.25">
      <c r="A105" s="49" t="s">
        <v>46</v>
      </c>
      <c r="B105" s="38"/>
      <c r="C105" s="101">
        <f t="shared" si="37"/>
        <v>0</v>
      </c>
      <c r="D105" s="49">
        <f t="shared" si="36"/>
        <v>0</v>
      </c>
      <c r="E105" s="50"/>
      <c r="F105" s="29"/>
      <c r="G105" s="74"/>
    </row>
    <row r="106" spans="1:7" s="4" customFormat="1" ht="15.75" x14ac:dyDescent="0.25">
      <c r="A106" s="49" t="s">
        <v>47</v>
      </c>
      <c r="B106" s="38"/>
      <c r="C106" s="101">
        <f t="shared" si="37"/>
        <v>0</v>
      </c>
      <c r="D106" s="49">
        <f t="shared" si="36"/>
        <v>0</v>
      </c>
      <c r="E106" s="50"/>
      <c r="F106" s="29"/>
      <c r="G106" s="74"/>
    </row>
    <row r="107" spans="1:7" ht="31.5" x14ac:dyDescent="0.25">
      <c r="A107" s="49" t="s">
        <v>48</v>
      </c>
      <c r="B107" s="38"/>
      <c r="C107" s="101">
        <f t="shared" si="37"/>
        <v>0</v>
      </c>
      <c r="D107" s="49">
        <f t="shared" si="36"/>
        <v>0</v>
      </c>
      <c r="E107" s="50"/>
      <c r="F107" s="29"/>
      <c r="G107" s="74"/>
    </row>
    <row r="108" spans="1:7" s="27" customFormat="1" ht="20.25" x14ac:dyDescent="0.3">
      <c r="A108" s="49" t="s">
        <v>49</v>
      </c>
      <c r="B108" s="38"/>
      <c r="C108" s="101">
        <f t="shared" si="37"/>
        <v>0</v>
      </c>
      <c r="D108" s="49">
        <f t="shared" si="36"/>
        <v>0</v>
      </c>
      <c r="E108" s="50"/>
      <c r="F108" s="29"/>
      <c r="G108" s="74"/>
    </row>
    <row r="109" spans="1:7" ht="15.75" x14ac:dyDescent="0.25">
      <c r="A109" s="145" t="s">
        <v>42</v>
      </c>
      <c r="B109" s="146"/>
      <c r="C109" s="115">
        <f>C101*E101</f>
        <v>0</v>
      </c>
      <c r="D109" s="116">
        <f>D101*E101</f>
        <v>0</v>
      </c>
      <c r="E109" s="44">
        <f>E101</f>
        <v>0.05</v>
      </c>
      <c r="F109" s="30"/>
      <c r="G109" s="117"/>
    </row>
    <row r="110" spans="1:7" ht="20.25" x14ac:dyDescent="0.3">
      <c r="A110" s="147" t="s">
        <v>212</v>
      </c>
      <c r="B110" s="148"/>
      <c r="C110" s="131">
        <f>C109+C98</f>
        <v>0</v>
      </c>
      <c r="D110" s="127">
        <f>D109+D98</f>
        <v>0</v>
      </c>
      <c r="E110" s="65">
        <f>E109+E98</f>
        <v>1</v>
      </c>
      <c r="F110" s="137"/>
      <c r="G110" s="138"/>
    </row>
    <row r="111" spans="1:7" x14ac:dyDescent="0.2">
      <c r="A111" s="118"/>
      <c r="B111" s="118"/>
      <c r="C111" s="119"/>
      <c r="D111" s="118"/>
      <c r="E111" s="36"/>
      <c r="F111" s="90"/>
      <c r="G111" s="91"/>
    </row>
    <row r="112" spans="1:7" x14ac:dyDescent="0.2">
      <c r="A112" s="36"/>
      <c r="B112" s="36"/>
      <c r="C112" s="88"/>
      <c r="D112" s="36"/>
      <c r="E112" s="36"/>
      <c r="F112" s="90"/>
      <c r="G112" s="91"/>
    </row>
    <row r="113" spans="1:7" ht="25.5" x14ac:dyDescent="0.2">
      <c r="A113" s="63"/>
      <c r="B113" s="58" t="s">
        <v>130</v>
      </c>
      <c r="C113" s="87"/>
      <c r="D113" s="57"/>
      <c r="E113" s="78"/>
      <c r="F113" s="93"/>
      <c r="G113" s="91"/>
    </row>
    <row r="114" spans="1:7" x14ac:dyDescent="0.2">
      <c r="A114" s="79"/>
      <c r="B114" s="60" t="s">
        <v>128</v>
      </c>
      <c r="C114" s="132">
        <v>4</v>
      </c>
      <c r="D114" s="61">
        <v>1</v>
      </c>
      <c r="E114" s="80"/>
      <c r="F114" s="93"/>
      <c r="G114" s="91"/>
    </row>
    <row r="115" spans="1:7" x14ac:dyDescent="0.2">
      <c r="A115" s="79"/>
      <c r="B115" s="60" t="s">
        <v>129</v>
      </c>
      <c r="C115" s="132">
        <v>3</v>
      </c>
      <c r="D115" s="61">
        <v>0.85</v>
      </c>
      <c r="E115" s="80"/>
      <c r="F115" s="93"/>
      <c r="G115" s="91"/>
    </row>
    <row r="116" spans="1:7" x14ac:dyDescent="0.2">
      <c r="A116" s="79"/>
      <c r="B116" s="60" t="s">
        <v>131</v>
      </c>
      <c r="C116" s="132">
        <v>2</v>
      </c>
      <c r="D116" s="61">
        <v>0.75</v>
      </c>
      <c r="E116" s="80"/>
      <c r="F116" s="93"/>
      <c r="G116" s="91"/>
    </row>
    <row r="117" spans="1:7" x14ac:dyDescent="0.2">
      <c r="A117" s="79"/>
      <c r="B117" s="60" t="s">
        <v>132</v>
      </c>
      <c r="C117" s="132">
        <v>1</v>
      </c>
      <c r="D117" s="61">
        <v>0.6</v>
      </c>
      <c r="E117" s="80"/>
      <c r="F117" s="93"/>
      <c r="G117" s="91"/>
    </row>
    <row r="118" spans="1:7" x14ac:dyDescent="0.2">
      <c r="A118" s="79"/>
      <c r="B118" s="60" t="s">
        <v>133</v>
      </c>
      <c r="C118" s="132">
        <v>0</v>
      </c>
      <c r="D118" s="61">
        <v>0</v>
      </c>
      <c r="E118" s="80"/>
      <c r="F118" s="93"/>
      <c r="G118" s="91"/>
    </row>
    <row r="119" spans="1:7" x14ac:dyDescent="0.2">
      <c r="A119" s="40"/>
      <c r="B119" s="62"/>
      <c r="C119" s="133"/>
      <c r="D119" s="36"/>
      <c r="E119" s="81"/>
      <c r="F119" s="93"/>
      <c r="G119" s="91"/>
    </row>
    <row r="120" spans="1:7" ht="25.5" x14ac:dyDescent="0.2">
      <c r="A120" s="63"/>
      <c r="B120" s="58" t="s">
        <v>134</v>
      </c>
      <c r="C120" s="134"/>
      <c r="D120" s="57"/>
      <c r="E120" s="78"/>
      <c r="F120" s="93"/>
      <c r="G120" s="91"/>
    </row>
    <row r="121" spans="1:7" x14ac:dyDescent="0.2">
      <c r="A121" s="79"/>
      <c r="B121" s="60" t="s">
        <v>115</v>
      </c>
      <c r="C121" s="132">
        <v>4</v>
      </c>
      <c r="D121" s="61">
        <v>1</v>
      </c>
      <c r="E121" s="80"/>
      <c r="F121" s="93"/>
      <c r="G121" s="91"/>
    </row>
    <row r="122" spans="1:7" x14ac:dyDescent="0.2">
      <c r="A122" s="79"/>
      <c r="B122" s="60" t="s">
        <v>135</v>
      </c>
      <c r="C122" s="132">
        <v>2</v>
      </c>
      <c r="D122" s="61">
        <v>0.75</v>
      </c>
      <c r="E122" s="80"/>
      <c r="F122" s="93"/>
      <c r="G122" s="91"/>
    </row>
    <row r="123" spans="1:7" x14ac:dyDescent="0.2">
      <c r="A123" s="79"/>
      <c r="B123" s="60" t="s">
        <v>116</v>
      </c>
      <c r="C123" s="132">
        <v>0</v>
      </c>
      <c r="D123" s="61">
        <v>0</v>
      </c>
      <c r="E123" s="80"/>
      <c r="F123" s="93"/>
      <c r="G123" s="91"/>
    </row>
    <row r="124" spans="1:7" x14ac:dyDescent="0.2">
      <c r="A124" s="40"/>
      <c r="B124" s="62"/>
      <c r="C124" s="133"/>
      <c r="D124" s="36"/>
      <c r="E124" s="81"/>
      <c r="F124" s="93"/>
      <c r="G124" s="91"/>
    </row>
    <row r="125" spans="1:7" ht="25.5" x14ac:dyDescent="0.2">
      <c r="A125" s="63"/>
      <c r="B125" s="58" t="s">
        <v>136</v>
      </c>
      <c r="C125" s="134"/>
      <c r="D125" s="57"/>
      <c r="E125" s="78"/>
      <c r="F125" s="93"/>
      <c r="G125" s="91"/>
    </row>
    <row r="126" spans="1:7" x14ac:dyDescent="0.2">
      <c r="A126" s="79"/>
      <c r="B126" s="60" t="s">
        <v>115</v>
      </c>
      <c r="C126" s="132">
        <v>4</v>
      </c>
      <c r="D126" s="61">
        <v>1</v>
      </c>
      <c r="E126" s="80"/>
      <c r="F126" s="93"/>
      <c r="G126" s="91"/>
    </row>
    <row r="127" spans="1:7" x14ac:dyDescent="0.2">
      <c r="A127" s="79"/>
      <c r="B127" s="60" t="s">
        <v>116</v>
      </c>
      <c r="C127" s="132">
        <v>0</v>
      </c>
      <c r="D127" s="61">
        <v>0</v>
      </c>
      <c r="E127" s="80"/>
      <c r="F127" s="93"/>
      <c r="G127" s="91"/>
    </row>
    <row r="128" spans="1:7" x14ac:dyDescent="0.2">
      <c r="A128" s="81"/>
      <c r="B128" s="36"/>
      <c r="C128" s="135"/>
      <c r="D128" s="36"/>
      <c r="E128" s="81"/>
      <c r="F128" s="93"/>
      <c r="G128" s="91"/>
    </row>
    <row r="129" spans="1:7" x14ac:dyDescent="0.2">
      <c r="A129" s="59"/>
      <c r="B129" s="64" t="s">
        <v>137</v>
      </c>
      <c r="C129" s="136"/>
      <c r="D129" s="57"/>
      <c r="E129" s="78"/>
      <c r="F129" s="93"/>
      <c r="G129" s="91"/>
    </row>
    <row r="130" spans="1:7" x14ac:dyDescent="0.2">
      <c r="A130" s="82"/>
      <c r="B130" s="43" t="s">
        <v>138</v>
      </c>
      <c r="C130" s="132">
        <v>4</v>
      </c>
      <c r="D130" s="61">
        <v>1</v>
      </c>
      <c r="E130" s="80"/>
      <c r="F130" s="93"/>
      <c r="G130" s="91"/>
    </row>
    <row r="131" spans="1:7" x14ac:dyDescent="0.2">
      <c r="A131" s="82"/>
      <c r="B131" s="43" t="s">
        <v>139</v>
      </c>
      <c r="C131" s="132">
        <v>3</v>
      </c>
      <c r="D131" s="61">
        <v>0.85</v>
      </c>
      <c r="E131" s="80"/>
      <c r="F131" s="93"/>
      <c r="G131" s="91"/>
    </row>
    <row r="132" spans="1:7" x14ac:dyDescent="0.2">
      <c r="A132" s="82"/>
      <c r="B132" s="43" t="s">
        <v>140</v>
      </c>
      <c r="C132" s="132">
        <v>2</v>
      </c>
      <c r="D132" s="61">
        <v>0.75</v>
      </c>
      <c r="E132" s="80"/>
      <c r="F132" s="93"/>
      <c r="G132" s="91"/>
    </row>
    <row r="133" spans="1:7" x14ac:dyDescent="0.2">
      <c r="A133" s="82"/>
      <c r="B133" s="43" t="s">
        <v>141</v>
      </c>
      <c r="C133" s="132">
        <v>1</v>
      </c>
      <c r="D133" s="61">
        <v>0.6</v>
      </c>
      <c r="E133" s="80"/>
      <c r="F133" s="93"/>
      <c r="G133" s="91"/>
    </row>
    <row r="134" spans="1:7" x14ac:dyDescent="0.2">
      <c r="A134" s="82"/>
      <c r="B134" s="43" t="s">
        <v>142</v>
      </c>
      <c r="C134" s="132">
        <v>0</v>
      </c>
      <c r="D134" s="61">
        <v>0</v>
      </c>
      <c r="E134" s="80"/>
      <c r="F134" s="93"/>
      <c r="G134" s="91"/>
    </row>
    <row r="135" spans="1:7" x14ac:dyDescent="0.2">
      <c r="A135" s="81"/>
      <c r="B135" s="36"/>
      <c r="C135" s="88"/>
      <c r="D135" s="36"/>
      <c r="E135" s="81"/>
      <c r="F135" s="93"/>
      <c r="G135" s="91"/>
    </row>
    <row r="136" spans="1:7" ht="15" x14ac:dyDescent="0.25">
      <c r="A136" s="120"/>
      <c r="B136" s="144" t="s">
        <v>143</v>
      </c>
      <c r="C136" s="144"/>
      <c r="D136" s="36"/>
      <c r="E136" s="81"/>
      <c r="F136" s="93"/>
      <c r="G136" s="91"/>
    </row>
    <row r="137" spans="1:7" ht="15" x14ac:dyDescent="0.25">
      <c r="A137" s="120"/>
      <c r="B137" s="121" t="s">
        <v>144</v>
      </c>
      <c r="C137" s="122" t="s">
        <v>145</v>
      </c>
      <c r="D137" s="36"/>
      <c r="E137" s="81"/>
      <c r="F137" s="93"/>
      <c r="G137" s="91"/>
    </row>
    <row r="138" spans="1:7" ht="15" x14ac:dyDescent="0.25">
      <c r="A138" s="123"/>
      <c r="B138" s="124" t="s">
        <v>146</v>
      </c>
      <c r="C138" s="125">
        <f t="shared" ref="C138:C148" si="38">IFERROR(AVERAGEIF(G$16:G$111,B138,D$16:D$111),"")</f>
        <v>0</v>
      </c>
      <c r="D138" s="36"/>
      <c r="E138" s="81"/>
      <c r="F138" s="93"/>
      <c r="G138" s="91"/>
    </row>
    <row r="139" spans="1:7" ht="15" x14ac:dyDescent="0.25">
      <c r="A139" s="123"/>
      <c r="B139" s="124" t="s">
        <v>147</v>
      </c>
      <c r="C139" s="125">
        <f t="shared" si="38"/>
        <v>0</v>
      </c>
      <c r="D139" s="36"/>
      <c r="E139" s="81"/>
      <c r="F139" s="93"/>
      <c r="G139" s="91"/>
    </row>
    <row r="140" spans="1:7" ht="15" x14ac:dyDescent="0.25">
      <c r="A140" s="123"/>
      <c r="B140" s="124" t="s">
        <v>148</v>
      </c>
      <c r="C140" s="125">
        <f t="shared" si="38"/>
        <v>0</v>
      </c>
      <c r="D140" s="36"/>
      <c r="E140" s="81"/>
      <c r="F140" s="93"/>
      <c r="G140" s="91"/>
    </row>
    <row r="141" spans="1:7" ht="15" x14ac:dyDescent="0.25">
      <c r="A141" s="123"/>
      <c r="B141" s="124" t="s">
        <v>149</v>
      </c>
      <c r="C141" s="125" t="str">
        <f t="shared" si="38"/>
        <v/>
      </c>
      <c r="D141" s="36"/>
      <c r="E141" s="81"/>
      <c r="F141" s="93"/>
      <c r="G141" s="91"/>
    </row>
    <row r="142" spans="1:7" ht="15" x14ac:dyDescent="0.25">
      <c r="A142" s="123"/>
      <c r="B142" s="124" t="s">
        <v>150</v>
      </c>
      <c r="C142" s="125" t="str">
        <f t="shared" si="38"/>
        <v/>
      </c>
      <c r="D142" s="36"/>
      <c r="E142" s="81"/>
      <c r="F142" s="93"/>
      <c r="G142" s="91"/>
    </row>
    <row r="143" spans="1:7" ht="15" x14ac:dyDescent="0.25">
      <c r="A143" s="123"/>
      <c r="B143" s="124" t="s">
        <v>151</v>
      </c>
      <c r="C143" s="125" t="str">
        <f t="shared" si="38"/>
        <v/>
      </c>
      <c r="D143" s="36"/>
      <c r="E143" s="81"/>
      <c r="F143" s="93"/>
      <c r="G143" s="91"/>
    </row>
    <row r="144" spans="1:7" ht="15" x14ac:dyDescent="0.25">
      <c r="A144" s="123"/>
      <c r="B144" s="124" t="s">
        <v>152</v>
      </c>
      <c r="C144" s="125">
        <f t="shared" si="38"/>
        <v>0</v>
      </c>
      <c r="D144" s="36"/>
      <c r="E144" s="81"/>
      <c r="F144" s="93"/>
      <c r="G144" s="91"/>
    </row>
    <row r="145" spans="1:7" ht="15" x14ac:dyDescent="0.25">
      <c r="A145" s="123"/>
      <c r="B145" s="124" t="s">
        <v>153</v>
      </c>
      <c r="C145" s="125" t="str">
        <f t="shared" si="38"/>
        <v/>
      </c>
      <c r="D145" s="36"/>
      <c r="E145" s="81"/>
      <c r="F145" s="93"/>
      <c r="G145" s="91"/>
    </row>
    <row r="146" spans="1:7" ht="15" x14ac:dyDescent="0.25">
      <c r="A146" s="123"/>
      <c r="B146" s="124" t="s">
        <v>154</v>
      </c>
      <c r="C146" s="125" t="str">
        <f t="shared" si="38"/>
        <v/>
      </c>
      <c r="D146" s="36"/>
      <c r="E146" s="81"/>
      <c r="F146" s="93"/>
      <c r="G146" s="91"/>
    </row>
    <row r="147" spans="1:7" ht="15" x14ac:dyDescent="0.25">
      <c r="A147" s="123"/>
      <c r="B147" s="124" t="s">
        <v>155</v>
      </c>
      <c r="C147" s="125" t="str">
        <f t="shared" si="38"/>
        <v/>
      </c>
      <c r="D147" s="36"/>
      <c r="E147" s="81"/>
      <c r="F147" s="93"/>
      <c r="G147" s="91"/>
    </row>
    <row r="148" spans="1:7" ht="15" x14ac:dyDescent="0.25">
      <c r="A148" s="123"/>
      <c r="B148" s="124" t="s">
        <v>156</v>
      </c>
      <c r="C148" s="125" t="str">
        <f t="shared" si="38"/>
        <v/>
      </c>
      <c r="D148" s="36"/>
      <c r="E148" s="81"/>
      <c r="F148" s="93"/>
      <c r="G148" s="91"/>
    </row>
  </sheetData>
  <mergeCells count="27">
    <mergeCell ref="B8:E8"/>
    <mergeCell ref="B9:E9"/>
    <mergeCell ref="B10:E10"/>
    <mergeCell ref="B11:E11"/>
    <mergeCell ref="F8:G8"/>
    <mergeCell ref="F9:G9"/>
    <mergeCell ref="F10:G10"/>
    <mergeCell ref="F11:G11"/>
    <mergeCell ref="B136:C136"/>
    <mergeCell ref="A109:B109"/>
    <mergeCell ref="A110:B110"/>
    <mergeCell ref="A98:B98"/>
    <mergeCell ref="B12:E12"/>
    <mergeCell ref="B13:E13"/>
    <mergeCell ref="A23:G23"/>
    <mergeCell ref="A22:G22"/>
    <mergeCell ref="F12:G12"/>
    <mergeCell ref="F13:G13"/>
    <mergeCell ref="A14:G14"/>
    <mergeCell ref="A1:G1"/>
    <mergeCell ref="A2:G2"/>
    <mergeCell ref="A3:G3"/>
    <mergeCell ref="A5:G5"/>
    <mergeCell ref="B7:E7"/>
    <mergeCell ref="A6:G6"/>
    <mergeCell ref="A4:G4"/>
    <mergeCell ref="F7:G7"/>
  </mergeCells>
  <phoneticPr fontId="3" type="noConversion"/>
  <dataValidations count="5">
    <dataValidation type="list" allowBlank="1" showInputMessage="1" showErrorMessage="1" sqref="B57:B60 B79 B93 B90 B86 B54:B55 B48:B52 B75 B39:B43 B36:B37 B30:B34 B25:B28 B17:B21 B45">
      <formula1>$B$114:$B$118</formula1>
    </dataValidation>
    <dataValidation type="list" allowBlank="1" showInputMessage="1" showErrorMessage="1" sqref="D66">
      <formula1>#REF!</formula1>
    </dataValidation>
    <dataValidation type="list" allowBlank="1" showInputMessage="1" showErrorMessage="1" sqref="B35 B73 B71 B69 B64:B65 B85 B87:B89 B46">
      <formula1>$B$130:$B$134</formula1>
    </dataValidation>
    <dataValidation type="list" allowBlank="1" showInputMessage="1" showErrorMessage="1" sqref="B62:B63 B78 B81:B83 B103:B108">
      <formula1>$B$121:$B$123</formula1>
    </dataValidation>
    <dataValidation type="list" allowBlank="1" showInputMessage="1" showErrorMessage="1" sqref="B95:B97 B92 B76 B102">
      <formula1>$B$126:$B$127</formula1>
    </dataValidation>
  </dataValidations>
  <pageMargins left="0.75" right="0.75" top="1" bottom="1" header="0.5" footer="0.5"/>
  <pageSetup paperSize="5" orientation="landscape" r:id="rId1"/>
  <headerFooter alignWithMargins="0"/>
  <rowBreaks count="1" manualBreakCount="1">
    <brk id="110"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B24" sqref="B24"/>
    </sheetView>
  </sheetViews>
  <sheetFormatPr defaultRowHeight="12.75" x14ac:dyDescent="0.2"/>
  <cols>
    <col min="1" max="1" width="25" customWidth="1"/>
    <col min="2" max="2" width="12" customWidth="1"/>
    <col min="3" max="3" width="8.28515625" customWidth="1"/>
    <col min="5" max="5" width="70.5703125" customWidth="1"/>
  </cols>
  <sheetData>
    <row r="1" spans="1:5" x14ac:dyDescent="0.2">
      <c r="D1" s="6"/>
      <c r="E1" s="6" t="s">
        <v>51</v>
      </c>
    </row>
    <row r="2" spans="1:5" ht="25.5" x14ac:dyDescent="0.2">
      <c r="D2" s="7">
        <v>1</v>
      </c>
      <c r="E2" s="8" t="s">
        <v>52</v>
      </c>
    </row>
    <row r="3" spans="1:5" x14ac:dyDescent="0.2">
      <c r="A3" s="9" t="s">
        <v>53</v>
      </c>
      <c r="B3" s="1"/>
      <c r="D3" s="7">
        <v>2</v>
      </c>
      <c r="E3" s="8" t="s">
        <v>54</v>
      </c>
    </row>
    <row r="4" spans="1:5" ht="25.5" x14ac:dyDescent="0.2">
      <c r="A4" s="9" t="s">
        <v>13</v>
      </c>
      <c r="B4" s="10" t="s">
        <v>50</v>
      </c>
      <c r="D4" s="7">
        <v>3</v>
      </c>
      <c r="E4" s="8" t="s">
        <v>55</v>
      </c>
    </row>
    <row r="5" spans="1:5" ht="12.75" hidden="1" customHeight="1" x14ac:dyDescent="0.2">
      <c r="A5" s="11" t="s">
        <v>13</v>
      </c>
      <c r="B5" s="12" t="e">
        <v>#DIV/0!</v>
      </c>
      <c r="D5" s="7">
        <v>4</v>
      </c>
      <c r="E5" s="8" t="s">
        <v>56</v>
      </c>
    </row>
    <row r="6" spans="1:5" x14ac:dyDescent="0.2">
      <c r="A6" s="13" t="s">
        <v>26</v>
      </c>
      <c r="B6" s="14">
        <v>2.6666666666666665</v>
      </c>
      <c r="D6" s="15">
        <v>4</v>
      </c>
      <c r="E6" t="s">
        <v>56</v>
      </c>
    </row>
    <row r="7" spans="1:5" ht="25.5" x14ac:dyDescent="0.2">
      <c r="A7" s="13" t="s">
        <v>20</v>
      </c>
      <c r="B7" s="14">
        <v>3</v>
      </c>
      <c r="D7" s="7">
        <v>5</v>
      </c>
      <c r="E7" s="8" t="s">
        <v>57</v>
      </c>
    </row>
    <row r="8" spans="1:5" x14ac:dyDescent="0.2">
      <c r="A8" s="13" t="s">
        <v>29</v>
      </c>
      <c r="B8" s="14">
        <v>0</v>
      </c>
      <c r="D8" s="7">
        <v>6</v>
      </c>
      <c r="E8" s="8" t="s">
        <v>58</v>
      </c>
    </row>
    <row r="9" spans="1:5" ht="25.5" x14ac:dyDescent="0.2">
      <c r="A9" s="13" t="s">
        <v>23</v>
      </c>
      <c r="B9" s="14">
        <v>2</v>
      </c>
      <c r="D9" s="7">
        <v>7</v>
      </c>
      <c r="E9" s="8" t="s">
        <v>59</v>
      </c>
    </row>
    <row r="10" spans="1:5" ht="25.5" x14ac:dyDescent="0.2">
      <c r="A10" s="13" t="s">
        <v>27</v>
      </c>
      <c r="B10" s="14">
        <v>2</v>
      </c>
      <c r="D10" s="7">
        <v>8</v>
      </c>
      <c r="E10" s="8" t="s">
        <v>60</v>
      </c>
    </row>
    <row r="11" spans="1:5" ht="25.5" x14ac:dyDescent="0.2">
      <c r="A11" s="13" t="s">
        <v>34</v>
      </c>
      <c r="B11" s="14">
        <v>2.6666666666666665</v>
      </c>
      <c r="D11" s="7">
        <v>9</v>
      </c>
      <c r="E11" s="8" t="s">
        <v>61</v>
      </c>
    </row>
    <row r="12" spans="1:5" ht="25.5" x14ac:dyDescent="0.2">
      <c r="A12" s="13" t="s">
        <v>15</v>
      </c>
      <c r="B12" s="14">
        <v>3.4615384615384617</v>
      </c>
      <c r="D12" s="7">
        <v>10</v>
      </c>
      <c r="E12" s="8" t="s">
        <v>62</v>
      </c>
    </row>
    <row r="13" spans="1:5" ht="25.5" x14ac:dyDescent="0.2">
      <c r="A13" s="13" t="s">
        <v>24</v>
      </c>
      <c r="B13" s="14">
        <v>3</v>
      </c>
      <c r="D13" s="7">
        <v>11</v>
      </c>
      <c r="E13" s="8" t="s">
        <v>63</v>
      </c>
    </row>
    <row r="14" spans="1:5" ht="25.5" x14ac:dyDescent="0.2">
      <c r="A14" s="13" t="s">
        <v>17</v>
      </c>
      <c r="B14" s="14">
        <v>4.333333333333333</v>
      </c>
      <c r="D14" s="7">
        <v>12</v>
      </c>
      <c r="E14" s="8" t="s">
        <v>64</v>
      </c>
    </row>
    <row r="15" spans="1:5" x14ac:dyDescent="0.2">
      <c r="A15" s="13" t="s">
        <v>22</v>
      </c>
      <c r="B15" s="14">
        <v>2</v>
      </c>
      <c r="D15" s="7">
        <v>13</v>
      </c>
      <c r="E15" s="8" t="s">
        <v>65</v>
      </c>
    </row>
    <row r="16" spans="1:5" x14ac:dyDescent="0.2">
      <c r="A16" s="13" t="s">
        <v>19</v>
      </c>
      <c r="B16" s="14">
        <v>2.75</v>
      </c>
    </row>
    <row r="17" spans="1:5" x14ac:dyDescent="0.2">
      <c r="A17" s="16" t="s">
        <v>25</v>
      </c>
      <c r="B17" s="17">
        <v>4</v>
      </c>
    </row>
    <row r="18" spans="1:5" ht="12.75" hidden="1" customHeight="1" x14ac:dyDescent="0.2">
      <c r="A18" s="18" t="s">
        <v>66</v>
      </c>
      <c r="B18" s="19">
        <v>3.2324444444444445</v>
      </c>
    </row>
    <row r="19" spans="1:5" ht="12.75" hidden="1" customHeight="1" x14ac:dyDescent="0.2">
      <c r="A19" s="20" t="s">
        <v>67</v>
      </c>
      <c r="B19" s="21">
        <v>3.0622619047619044</v>
      </c>
    </row>
    <row r="22" spans="1:5" x14ac:dyDescent="0.2">
      <c r="A22" s="4" t="s">
        <v>68</v>
      </c>
      <c r="B22" s="4"/>
      <c r="C22" s="4"/>
      <c r="D22" s="4"/>
      <c r="E22" s="4"/>
    </row>
    <row r="23" spans="1:5" ht="28.5" customHeight="1" x14ac:dyDescent="0.2">
      <c r="A23" s="22" t="s">
        <v>69</v>
      </c>
      <c r="B23" s="22" t="s">
        <v>70</v>
      </c>
      <c r="C23" s="23"/>
      <c r="D23" s="7"/>
      <c r="E23" s="6" t="s">
        <v>71</v>
      </c>
    </row>
    <row r="24" spans="1:5" x14ac:dyDescent="0.2">
      <c r="A24" s="1" t="s">
        <v>72</v>
      </c>
      <c r="B24" s="24">
        <f>GETPIVOTDATA("Point Value [0..5]",$A$3,"Course Outcome","Outcome 02")</f>
        <v>3</v>
      </c>
      <c r="C24" s="25"/>
      <c r="D24" s="26" t="s">
        <v>73</v>
      </c>
      <c r="E24" s="8" t="s">
        <v>74</v>
      </c>
    </row>
    <row r="25" spans="1:5" x14ac:dyDescent="0.2">
      <c r="A25" s="1" t="s">
        <v>75</v>
      </c>
      <c r="B25" s="24">
        <f>GETPIVOTDATA("Point Value [0..5]",$A$3,"Course Outcome","Outcome 06")</f>
        <v>2</v>
      </c>
      <c r="C25" s="25"/>
      <c r="D25" s="26" t="s">
        <v>76</v>
      </c>
      <c r="E25" s="8" t="s">
        <v>77</v>
      </c>
    </row>
    <row r="26" spans="1:5" ht="38.25" x14ac:dyDescent="0.2">
      <c r="A26" s="1" t="s">
        <v>78</v>
      </c>
      <c r="B26" s="24">
        <f>GETPIVOTDATA("Point Value [0..5]",$A$3,"Course Outcome","Outcome 05")</f>
        <v>2</v>
      </c>
      <c r="C26" s="25"/>
      <c r="D26" s="26" t="s">
        <v>79</v>
      </c>
      <c r="E26" s="8" t="s">
        <v>80</v>
      </c>
    </row>
    <row r="27" spans="1:5" x14ac:dyDescent="0.2">
      <c r="A27" s="1" t="s">
        <v>81</v>
      </c>
      <c r="B27" s="24">
        <f>GETPIVOTDATA("Point Value [0..5]",$A$3,"Course Outcome","Outcome 04")</f>
        <v>0</v>
      </c>
      <c r="C27" s="25"/>
      <c r="D27" s="26" t="s">
        <v>82</v>
      </c>
      <c r="E27" s="8" t="s">
        <v>83</v>
      </c>
    </row>
    <row r="28" spans="1:5" x14ac:dyDescent="0.2">
      <c r="A28" s="1" t="s">
        <v>84</v>
      </c>
      <c r="B28" s="24">
        <f>GETPIVOTDATA("Point Value [0..5]",$A$3,"Course Outcome","Outcome 01")</f>
        <v>2.6666666666666665</v>
      </c>
      <c r="C28" s="25"/>
      <c r="D28" s="26" t="s">
        <v>85</v>
      </c>
      <c r="E28" s="8" t="s">
        <v>86</v>
      </c>
    </row>
    <row r="29" spans="1:5" x14ac:dyDescent="0.2">
      <c r="A29" s="1" t="s">
        <v>87</v>
      </c>
      <c r="B29" s="24">
        <f>GETPIVOTDATA("Point Value [0..5]",$A$3,"Course Outcome","Outcome 07")</f>
        <v>2.6666666666666665</v>
      </c>
      <c r="C29" s="25"/>
      <c r="D29" s="26" t="s">
        <v>88</v>
      </c>
      <c r="E29" s="8" t="s">
        <v>89</v>
      </c>
    </row>
    <row r="30" spans="1:5" x14ac:dyDescent="0.2">
      <c r="A30" s="1" t="s">
        <v>90</v>
      </c>
      <c r="B30" s="24">
        <f>GETPIVOTDATA("Point Value [0..5]",$A$3,"Course Outcome","Outcome 08")</f>
        <v>3.4615384615384617</v>
      </c>
      <c r="C30" s="25"/>
      <c r="D30" s="26" t="s">
        <v>91</v>
      </c>
      <c r="E30" s="8" t="s">
        <v>92</v>
      </c>
    </row>
    <row r="31" spans="1:5" ht="25.5" x14ac:dyDescent="0.2">
      <c r="A31" s="1" t="s">
        <v>93</v>
      </c>
      <c r="B31" s="24">
        <f>GETPIVOTDATA("Point Value [0..5]",$A$3,"Course Outcome","Outcome 10")</f>
        <v>4.333333333333333</v>
      </c>
      <c r="C31" s="25"/>
      <c r="D31" s="26" t="s">
        <v>94</v>
      </c>
      <c r="E31" s="8" t="s">
        <v>95</v>
      </c>
    </row>
    <row r="32" spans="1:5" x14ac:dyDescent="0.2">
      <c r="A32" s="1" t="s">
        <v>96</v>
      </c>
      <c r="B32" s="24">
        <f>GETPIVOTDATA("Point Value [0..5]",$A$3,"Course Outcome","Outcome 11")</f>
        <v>2</v>
      </c>
      <c r="C32" s="25"/>
      <c r="D32" s="26" t="s">
        <v>97</v>
      </c>
      <c r="E32" s="8" t="s">
        <v>98</v>
      </c>
    </row>
    <row r="33" spans="1:5" x14ac:dyDescent="0.2">
      <c r="A33" s="1" t="s">
        <v>99</v>
      </c>
      <c r="B33" s="24">
        <f>GETPIVOTDATA("Point Value [0..5]",$A$3,"Course Outcome","Outcome 12")</f>
        <v>2.75</v>
      </c>
      <c r="C33" s="25"/>
      <c r="D33" s="26" t="s">
        <v>100</v>
      </c>
      <c r="E33" s="8" t="s">
        <v>101</v>
      </c>
    </row>
    <row r="34" spans="1:5" ht="25.5" x14ac:dyDescent="0.2">
      <c r="A34" s="1" t="s">
        <v>102</v>
      </c>
      <c r="B34" s="24">
        <f>GETPIVOTDATA("Point Value [0..5]",$A$3,"Course Outcome","Outcome 09")</f>
        <v>3</v>
      </c>
      <c r="C34" s="25"/>
      <c r="D34" s="26" t="s">
        <v>103</v>
      </c>
      <c r="E34" s="8" t="s">
        <v>104</v>
      </c>
    </row>
    <row r="36" spans="1:5" x14ac:dyDescent="0.2">
      <c r="A36" t="s">
        <v>105</v>
      </c>
    </row>
    <row r="37" spans="1:5" x14ac:dyDescent="0.2">
      <c r="A37" t="s">
        <v>106</v>
      </c>
    </row>
    <row r="38" spans="1:5" x14ac:dyDescent="0.2">
      <c r="A38" t="s">
        <v>107</v>
      </c>
    </row>
    <row r="39" spans="1:5" x14ac:dyDescent="0.2">
      <c r="A39" t="s">
        <v>108</v>
      </c>
    </row>
    <row r="40" spans="1:5" x14ac:dyDescent="0.2">
      <c r="A40" t="s">
        <v>109</v>
      </c>
    </row>
    <row r="41" spans="1:5" x14ac:dyDescent="0.2">
      <c r="A41" t="s">
        <v>110</v>
      </c>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topLeftCell="A6" workbookViewId="0">
      <selection activeCell="B8" sqref="B8"/>
    </sheetView>
  </sheetViews>
  <sheetFormatPr defaultRowHeight="12.75" x14ac:dyDescent="0.2"/>
  <cols>
    <col min="1" max="1" width="9.140625" style="33"/>
    <col min="2" max="2" width="50.140625" customWidth="1"/>
    <col min="3" max="3" width="14.7109375" customWidth="1"/>
  </cols>
  <sheetData>
    <row r="1" spans="1:3" ht="32.25" thickBot="1" x14ac:dyDescent="0.25">
      <c r="B1" s="155" t="s">
        <v>13</v>
      </c>
      <c r="C1" s="156" t="s">
        <v>213</v>
      </c>
    </row>
    <row r="2" spans="1:3" ht="63.75" thickBot="1" x14ac:dyDescent="0.25">
      <c r="A2" s="33">
        <v>1</v>
      </c>
      <c r="B2" s="157" t="s">
        <v>214</v>
      </c>
      <c r="C2" s="158" t="s">
        <v>85</v>
      </c>
    </row>
    <row r="3" spans="1:3" ht="63.75" thickBot="1" x14ac:dyDescent="0.25">
      <c r="A3" s="33">
        <v>2</v>
      </c>
      <c r="B3" s="157" t="s">
        <v>215</v>
      </c>
      <c r="C3" s="158" t="s">
        <v>82</v>
      </c>
    </row>
    <row r="4" spans="1:3" ht="48" thickBot="1" x14ac:dyDescent="0.25">
      <c r="A4" s="33">
        <v>3</v>
      </c>
      <c r="B4" s="157" t="s">
        <v>216</v>
      </c>
      <c r="C4" s="159" t="s">
        <v>217</v>
      </c>
    </row>
    <row r="5" spans="1:3" ht="63.75" thickBot="1" x14ac:dyDescent="0.25">
      <c r="A5" s="33">
        <v>4</v>
      </c>
      <c r="B5" s="157" t="s">
        <v>218</v>
      </c>
      <c r="C5" s="158" t="s">
        <v>79</v>
      </c>
    </row>
    <row r="6" spans="1:3" ht="48" thickBot="1" x14ac:dyDescent="0.25">
      <c r="A6" s="33">
        <v>5</v>
      </c>
      <c r="B6" s="157" t="s">
        <v>219</v>
      </c>
      <c r="C6" s="159" t="s">
        <v>220</v>
      </c>
    </row>
    <row r="7" spans="1:3" ht="72" customHeight="1" thickBot="1" x14ac:dyDescent="0.25">
      <c r="A7" s="33">
        <v>6</v>
      </c>
      <c r="B7" s="157" t="s">
        <v>221</v>
      </c>
      <c r="C7" s="158" t="s">
        <v>91</v>
      </c>
    </row>
    <row r="8" spans="1:3" ht="48" thickBot="1" x14ac:dyDescent="0.25">
      <c r="A8" s="33">
        <v>7</v>
      </c>
      <c r="B8" s="160" t="s">
        <v>222</v>
      </c>
      <c r="C8" s="158" t="s">
        <v>73</v>
      </c>
    </row>
    <row r="9" spans="1:3" ht="66.75" customHeight="1" x14ac:dyDescent="0.2">
      <c r="A9" s="33">
        <v>8</v>
      </c>
      <c r="B9" s="162" t="s">
        <v>223</v>
      </c>
      <c r="C9" s="161" t="s">
        <v>88</v>
      </c>
    </row>
    <row r="10" spans="1:3" ht="0.75" customHeight="1" thickBot="1" x14ac:dyDescent="0.25">
      <c r="A10" s="33">
        <v>9</v>
      </c>
      <c r="B10" s="163"/>
      <c r="C10" s="158" t="s">
        <v>94</v>
      </c>
    </row>
    <row r="11" spans="1:3" ht="48" thickBot="1" x14ac:dyDescent="0.25">
      <c r="A11" s="33">
        <v>10</v>
      </c>
      <c r="B11" s="157" t="s">
        <v>224</v>
      </c>
      <c r="C11" s="158" t="s">
        <v>103</v>
      </c>
    </row>
    <row r="12" spans="1:3" ht="48" thickBot="1" x14ac:dyDescent="0.25">
      <c r="A12" s="33">
        <v>11</v>
      </c>
      <c r="B12" s="157" t="s">
        <v>225</v>
      </c>
      <c r="C12" s="159" t="s">
        <v>226</v>
      </c>
    </row>
    <row r="13" spans="1:3" ht="48" thickBot="1" x14ac:dyDescent="0.25">
      <c r="A13" s="33">
        <v>12</v>
      </c>
      <c r="B13" s="157" t="s">
        <v>227</v>
      </c>
      <c r="C13" s="159" t="s">
        <v>228</v>
      </c>
    </row>
    <row r="16" spans="1:3" x14ac:dyDescent="0.2">
      <c r="B16" s="164" t="s">
        <v>229</v>
      </c>
    </row>
    <row r="17" spans="2:2" x14ac:dyDescent="0.2">
      <c r="B17" s="164" t="s">
        <v>230</v>
      </c>
    </row>
    <row r="18" spans="2:2" x14ac:dyDescent="0.2">
      <c r="B18" s="164" t="s">
        <v>231</v>
      </c>
    </row>
    <row r="19" spans="2:2" x14ac:dyDescent="0.2">
      <c r="B19" s="164" t="s">
        <v>232</v>
      </c>
    </row>
    <row r="20" spans="2:2" x14ac:dyDescent="0.2">
      <c r="B20" s="164" t="s">
        <v>233</v>
      </c>
    </row>
  </sheetData>
  <mergeCells count="1">
    <mergeCell ref="B9:B10"/>
  </mergeCells>
  <hyperlinks>
    <hyperlink ref="C4" location="_ftn1" display="_ftn1"/>
    <hyperlink ref="C6" location="_ftn2" display="_ftn2"/>
    <hyperlink ref="C12" location="_ftn4" display="_ftn4"/>
    <hyperlink ref="C13" location="_ftn5" display="_ftn5"/>
    <hyperlink ref="B16" location="_ftnref1" display="_ftnref1"/>
    <hyperlink ref="B17" location="_ftnref2" display="_ftnref2"/>
    <hyperlink ref="B18" location="_ftnref3" display="_ftnref3"/>
    <hyperlink ref="B19" location="_ftnref4" display="_ftnref4"/>
    <hyperlink ref="B20" location="_ftnref5" display="_ftnref5"/>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Final Report Evaluation</vt:lpstr>
      <vt:lpstr>Final Report Outcome assessment</vt:lpstr>
      <vt:lpstr>Course outcomes</vt:lpstr>
      <vt:lpstr>'Course outcomes'!_ftn1</vt:lpstr>
      <vt:lpstr>'Course outcomes'!_ftn2</vt:lpstr>
      <vt:lpstr>'Course outcomes'!_ftn3</vt:lpstr>
      <vt:lpstr>'Course outcomes'!_ftn4</vt:lpstr>
      <vt:lpstr>'Course outcomes'!_ftn5</vt:lpstr>
      <vt:lpstr>'Course outcomes'!_ftnref1</vt:lpstr>
      <vt:lpstr>'Course outcomes'!_ftnref2</vt:lpstr>
      <vt:lpstr>'Course outcomes'!_ftnref3</vt:lpstr>
      <vt:lpstr>'Course outcomes'!_ftnref4</vt:lpstr>
      <vt:lpstr>'Course outcomes'!_ftnref5</vt:lpstr>
      <vt:lpstr>'Final Report Evaluation'!Print_Area</vt:lpstr>
      <vt:lpstr>'Final Report Evaluation'!Print_Titles</vt:lpstr>
    </vt:vector>
  </TitlesOfParts>
  <Company>UPRM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Vega</dc:creator>
  <cp:lastModifiedBy>fvega</cp:lastModifiedBy>
  <cp:lastPrinted>2011-12-19T15:46:20Z</cp:lastPrinted>
  <dcterms:created xsi:type="dcterms:W3CDTF">2007-05-20T23:21:37Z</dcterms:created>
  <dcterms:modified xsi:type="dcterms:W3CDTF">2014-05-14T03:15:16Z</dcterms:modified>
</cp:coreProperties>
</file>